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A552D4CB-6AC0-43C6-8529-A6ED209DB8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nted Page" sheetId="2" r:id="rId1"/>
    <sheet name="Inpu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5" i="1" l="1"/>
  <c r="AM14" i="1"/>
  <c r="AF14" i="1"/>
  <c r="G38" i="2"/>
  <c r="G30" i="2"/>
  <c r="R5" i="1"/>
  <c r="R6" i="1"/>
  <c r="R7" i="1"/>
  <c r="R8" i="1"/>
  <c r="R9" i="1"/>
  <c r="R10" i="1"/>
  <c r="R11" i="1"/>
  <c r="R12" i="1"/>
  <c r="R13" i="1"/>
  <c r="R14" i="1"/>
  <c r="R15" i="1"/>
  <c r="R4" i="1"/>
  <c r="AM17" i="1"/>
  <c r="D35" i="2" s="1"/>
  <c r="AI8" i="1"/>
  <c r="D5" i="1"/>
  <c r="D6" i="1"/>
  <c r="D7" i="1"/>
  <c r="D8" i="1"/>
  <c r="D9" i="1"/>
  <c r="D10" i="1"/>
  <c r="D11" i="1"/>
  <c r="D12" i="1"/>
  <c r="D13" i="1"/>
  <c r="D14" i="1"/>
  <c r="D15" i="1"/>
  <c r="D4" i="1"/>
  <c r="I10" i="1"/>
  <c r="Z10" i="1"/>
  <c r="AI10" i="1"/>
  <c r="AI14" i="1"/>
  <c r="I6" i="1"/>
  <c r="Z6" i="1"/>
  <c r="AI6" i="1"/>
  <c r="I7" i="1"/>
  <c r="Z7" i="1"/>
  <c r="AI7" i="1"/>
  <c r="I8" i="1"/>
  <c r="Z8" i="1"/>
  <c r="I9" i="1"/>
  <c r="Z9" i="1"/>
  <c r="AI9" i="1"/>
  <c r="I11" i="1"/>
  <c r="Z11" i="1"/>
  <c r="AI11" i="1"/>
  <c r="I12" i="1"/>
  <c r="Z12" i="1"/>
  <c r="AI12" i="1"/>
  <c r="I13" i="1"/>
  <c r="Z13" i="1"/>
  <c r="AI13" i="1"/>
  <c r="I14" i="1"/>
  <c r="Z14" i="1"/>
  <c r="I15" i="1"/>
  <c r="Z15" i="1"/>
  <c r="AI15" i="1"/>
  <c r="BA17" i="1"/>
  <c r="D47" i="2" s="1"/>
  <c r="AZ17" i="1"/>
  <c r="D46" i="2" s="1"/>
  <c r="I4" i="1"/>
  <c r="Z4" i="1"/>
  <c r="AI4" i="1"/>
  <c r="I5" i="1"/>
  <c r="Z5" i="1"/>
  <c r="AI5" i="1"/>
  <c r="AV17" i="1"/>
  <c r="D40" i="2" s="1"/>
  <c r="AR17" i="1"/>
  <c r="AN17" i="1"/>
  <c r="D36" i="2" s="1"/>
  <c r="AF17" i="1"/>
  <c r="AG17" i="1"/>
  <c r="AH17" i="1"/>
  <c r="Y17" i="1"/>
  <c r="X17" i="1"/>
  <c r="W17" i="1"/>
  <c r="V17" i="1"/>
  <c r="U17" i="1"/>
  <c r="D25" i="2" s="1"/>
  <c r="T17" i="1"/>
  <c r="D23" i="2" s="1"/>
  <c r="S17" i="1"/>
  <c r="D24" i="2" s="1"/>
  <c r="Q17" i="1"/>
  <c r="D21" i="2" s="1"/>
  <c r="P17" i="1"/>
  <c r="D20" i="2" s="1"/>
  <c r="O17" i="1"/>
  <c r="N17" i="1"/>
  <c r="M17" i="1"/>
  <c r="D19" i="2" s="1"/>
  <c r="H17" i="1"/>
  <c r="G17" i="1"/>
  <c r="F17" i="1"/>
  <c r="E17" i="1"/>
  <c r="D12" i="2" s="1"/>
  <c r="G15" i="2"/>
  <c r="H20" i="2" s="1"/>
  <c r="G28" i="2"/>
  <c r="H12" i="2"/>
  <c r="AB14" i="1" l="1"/>
  <c r="AB7" i="1"/>
  <c r="AB4" i="1"/>
  <c r="G33" i="2"/>
  <c r="G42" i="2" s="1"/>
  <c r="H42" i="2" s="1"/>
  <c r="AB15" i="1"/>
  <c r="K15" i="1"/>
  <c r="K14" i="1"/>
  <c r="AB13" i="1"/>
  <c r="K13" i="1"/>
  <c r="AB12" i="1"/>
  <c r="AB11" i="1"/>
  <c r="K11" i="1"/>
  <c r="AB10" i="1"/>
  <c r="K10" i="1"/>
  <c r="K9" i="1"/>
  <c r="AB8" i="1"/>
  <c r="K8" i="1"/>
  <c r="K7" i="1"/>
  <c r="AI17" i="1"/>
  <c r="D32" i="2" s="1"/>
  <c r="AB6" i="1"/>
  <c r="K6" i="1"/>
  <c r="R17" i="1"/>
  <c r="D22" i="2" s="1"/>
  <c r="AB5" i="1"/>
  <c r="K5" i="1"/>
  <c r="AB9" i="1"/>
  <c r="K4" i="1"/>
  <c r="I17" i="1"/>
  <c r="D13" i="2" s="1"/>
  <c r="D17" i="1"/>
  <c r="D11" i="2" s="1"/>
  <c r="K12" i="1"/>
  <c r="Z17" i="1"/>
  <c r="D26" i="2" s="1"/>
  <c r="H35" i="2"/>
  <c r="H13" i="2"/>
  <c r="H32" i="2"/>
  <c r="H22" i="2"/>
  <c r="H25" i="2"/>
  <c r="H23" i="2"/>
  <c r="H46" i="2"/>
  <c r="H36" i="2"/>
  <c r="H21" i="2"/>
  <c r="H24" i="2"/>
  <c r="H47" i="2"/>
  <c r="H28" i="2"/>
  <c r="H30" i="2"/>
  <c r="H11" i="2"/>
  <c r="H38" i="2"/>
  <c r="H19" i="2"/>
  <c r="H40" i="2"/>
  <c r="H26" i="2"/>
  <c r="AD14" i="1" l="1"/>
  <c r="AK14" i="1" s="1"/>
  <c r="AP14" i="1" s="1"/>
  <c r="AT14" i="1" s="1"/>
  <c r="AX14" i="1" s="1"/>
  <c r="AD7" i="1"/>
  <c r="AK7" i="1" s="1"/>
  <c r="AP7" i="1" s="1"/>
  <c r="AT7" i="1" s="1"/>
  <c r="AX7" i="1" s="1"/>
  <c r="AD4" i="1"/>
  <c r="AK4" i="1" s="1"/>
  <c r="AP4" i="1" s="1"/>
  <c r="AT4" i="1" s="1"/>
  <c r="AX4" i="1" s="1"/>
  <c r="AD8" i="1"/>
  <c r="AK8" i="1" s="1"/>
  <c r="AP8" i="1" s="1"/>
  <c r="AT8" i="1" s="1"/>
  <c r="AX8" i="1" s="1"/>
  <c r="H33" i="2"/>
  <c r="H15" i="2"/>
  <c r="AD15" i="1"/>
  <c r="AK15" i="1" s="1"/>
  <c r="AP15" i="1" s="1"/>
  <c r="AT15" i="1" s="1"/>
  <c r="AX15" i="1" s="1"/>
  <c r="AD13" i="1"/>
  <c r="AK13" i="1" s="1"/>
  <c r="AP13" i="1" s="1"/>
  <c r="AT13" i="1" s="1"/>
  <c r="AX13" i="1" s="1"/>
  <c r="AD11" i="1"/>
  <c r="AK11" i="1" s="1"/>
  <c r="AP11" i="1" s="1"/>
  <c r="AT11" i="1" s="1"/>
  <c r="AX11" i="1" s="1"/>
  <c r="AD10" i="1"/>
  <c r="AK10" i="1" s="1"/>
  <c r="AP10" i="1" s="1"/>
  <c r="AT10" i="1" s="1"/>
  <c r="AX10" i="1" s="1"/>
  <c r="AD6" i="1"/>
  <c r="AK6" i="1" s="1"/>
  <c r="AP6" i="1" s="1"/>
  <c r="AT6" i="1" s="1"/>
  <c r="AX6" i="1" s="1"/>
  <c r="AB17" i="1"/>
  <c r="D28" i="2"/>
  <c r="AD5" i="1"/>
  <c r="AK5" i="1" s="1"/>
  <c r="AP5" i="1" s="1"/>
  <c r="AT5" i="1" s="1"/>
  <c r="AX5" i="1" s="1"/>
  <c r="AD9" i="1"/>
  <c r="AK9" i="1" s="1"/>
  <c r="AP9" i="1" s="1"/>
  <c r="AT9" i="1" s="1"/>
  <c r="AX9" i="1" s="1"/>
  <c r="D15" i="2"/>
  <c r="E36" i="2" s="1"/>
  <c r="K17" i="1"/>
  <c r="AD12" i="1"/>
  <c r="E22" i="2" l="1"/>
  <c r="E13" i="2"/>
  <c r="E23" i="2"/>
  <c r="E35" i="2"/>
  <c r="E11" i="2"/>
  <c r="D30" i="2"/>
  <c r="E30" i="2" s="1"/>
  <c r="E19" i="2"/>
  <c r="E26" i="2"/>
  <c r="E47" i="2"/>
  <c r="E20" i="2"/>
  <c r="E24" i="2"/>
  <c r="E32" i="2"/>
  <c r="E21" i="2"/>
  <c r="E40" i="2"/>
  <c r="E12" i="2"/>
  <c r="E25" i="2"/>
  <c r="E46" i="2"/>
  <c r="AK12" i="1"/>
  <c r="AD17" i="1"/>
  <c r="E15" i="2" l="1"/>
  <c r="D33" i="2"/>
  <c r="D38" i="2" s="1"/>
  <c r="E28" i="2"/>
  <c r="AP12" i="1"/>
  <c r="AK17" i="1"/>
  <c r="E33" i="2" l="1"/>
  <c r="E38" i="2"/>
  <c r="D42" i="2"/>
  <c r="E42" i="2" s="1"/>
  <c r="AT12" i="1"/>
  <c r="AP17" i="1"/>
  <c r="AX12" i="1" l="1"/>
  <c r="AX17" i="1" s="1"/>
  <c r="AT17" i="1"/>
</calcChain>
</file>

<file path=xl/sharedStrings.xml><?xml version="1.0" encoding="utf-8"?>
<sst xmlns="http://schemas.openxmlformats.org/spreadsheetml/2006/main" count="89" uniqueCount="75">
  <si>
    <t>Name</t>
  </si>
  <si>
    <t>Interest on Loans (Gross)</t>
  </si>
  <si>
    <t>Less Interest Refunded</t>
  </si>
  <si>
    <t>Total Interest Income</t>
  </si>
  <si>
    <t>Income from Investments</t>
  </si>
  <si>
    <t>Income (Loss) from Trading Securities</t>
  </si>
  <si>
    <t>Fee Income</t>
  </si>
  <si>
    <t>Other Operating Income</t>
  </si>
  <si>
    <t>Total Other Income</t>
  </si>
  <si>
    <t>Total Gross Income</t>
  </si>
  <si>
    <t>Employee Compensation and Benefits</t>
  </si>
  <si>
    <t>Office Occupancy Expense</t>
  </si>
  <si>
    <t>Office Operations Expense</t>
  </si>
  <si>
    <t>Member Insurance</t>
  </si>
  <si>
    <t>Interest on Borrowed Money</t>
  </si>
  <si>
    <t>Office and Operations</t>
  </si>
  <si>
    <t>Educational and Promotional Expenses</t>
  </si>
  <si>
    <t>Loan Servicing Expense</t>
  </si>
  <si>
    <t>Professional and Outside Services</t>
  </si>
  <si>
    <t>Miscellaneous Operating Expenses</t>
  </si>
  <si>
    <t>Travel and Conference Expense</t>
  </si>
  <si>
    <t>Provision for Loan Losses</t>
  </si>
  <si>
    <t>Operating Fees</t>
  </si>
  <si>
    <t>All Other Expense</t>
  </si>
  <si>
    <t>Total Operating Expenses</t>
  </si>
  <si>
    <t>Income (Loss) From Operations</t>
  </si>
  <si>
    <t>Gain (Loss) on Investments</t>
  </si>
  <si>
    <t>Gain (Loss) on Disposition of Fixed Assets</t>
  </si>
  <si>
    <t>Other Non-operating Income (Expense)</t>
  </si>
  <si>
    <t>Other Non-Operating Income</t>
  </si>
  <si>
    <t>Income (Loss) Before Cost of Funds</t>
  </si>
  <si>
    <t>Dividends on Shares</t>
  </si>
  <si>
    <t>Interest on Deposits</t>
  </si>
  <si>
    <t>Net Income (Loss) After Cost of Funds</t>
  </si>
  <si>
    <t>Net Transfer to Reserve Fund</t>
  </si>
  <si>
    <t>Net Income After Net Reserve Transfer</t>
  </si>
  <si>
    <t>Voluntary Transfers to Reserves</t>
  </si>
  <si>
    <t>Adjusted Income</t>
  </si>
  <si>
    <t>Loans Charged Off</t>
  </si>
  <si>
    <t>Recoveries on Prior Charge Offs</t>
  </si>
  <si>
    <t>CENTRAL VERMONT MEDICAL CENTER,INC.</t>
  </si>
  <si>
    <t>GREEN MOUNTAIN CREDIT UNION</t>
  </si>
  <si>
    <t>MEMBERS 1ST</t>
  </si>
  <si>
    <t>NORTHEAST SCHOOLS AND HOSPITAL</t>
  </si>
  <si>
    <t>ORLEX GOVERNMENT EMPLOYEES</t>
  </si>
  <si>
    <t>ST. PATRICK S PARISH</t>
  </si>
  <si>
    <t>VERMONT STATE EMPLOYEES</t>
  </si>
  <si>
    <t>WHITE RIVER</t>
  </si>
  <si>
    <t>TOTALS</t>
  </si>
  <si>
    <t>COMPARATIVE CONDENSED STATEMENTS OF INCOME AND EXPENSE</t>
  </si>
  <si>
    <t>Credit Unions</t>
  </si>
  <si>
    <t xml:space="preserve">Consolidated </t>
  </si>
  <si>
    <t xml:space="preserve">% of </t>
  </si>
  <si>
    <t>Income</t>
  </si>
  <si>
    <t>Interest on Loans</t>
  </si>
  <si>
    <t>Investment Income</t>
  </si>
  <si>
    <t>Other Income</t>
  </si>
  <si>
    <t>Total Income</t>
  </si>
  <si>
    <t>Expenses</t>
  </si>
  <si>
    <t>Office and Operations Expense</t>
  </si>
  <si>
    <t>Educational and Promotional Expense</t>
  </si>
  <si>
    <t>Total Expenses</t>
  </si>
  <si>
    <t>Net Operating Income</t>
  </si>
  <si>
    <t>Net Income Before Cost of Funds</t>
  </si>
  <si>
    <t>Net Income After Cost of Funds</t>
  </si>
  <si>
    <t>Transfer to Reserve Fund</t>
  </si>
  <si>
    <t>Adjusted Net Income</t>
  </si>
  <si>
    <t>Miscellaneous Information:</t>
  </si>
  <si>
    <t>Recoveries on Loans Previously Charged Off</t>
  </si>
  <si>
    <t>Members' Insurance</t>
  </si>
  <si>
    <t>OF THE STATE CHARTERED CREDIT UNIONS</t>
  </si>
  <si>
    <t>OPPORTUNITIES</t>
  </si>
  <si>
    <t>CREDIT UNION OF VERMONT</t>
  </si>
  <si>
    <t>ONE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</si>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</sst>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);\(0\)"/>
  </numFmts>
  <fonts count="10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7" fontId="1" fillId="0" borderId="0" xfId="0" applyNumberFormat="1" applyFont="1" applyAlignment="1" applyProtection="1">
      <alignment horizontal="center" wrapText="1"/>
    </xf>
    <xf numFmtId="37" fontId="2" fillId="0" borderId="0" xfId="0" applyNumberFormat="1" applyFont="1" applyAlignment="1" applyProtection="1">
      <alignment horizontal="center" wrapText="1"/>
    </xf>
    <xf numFmtId="37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7" fontId="5" fillId="0" borderId="0" xfId="0" applyNumberFormat="1" applyFont="1" applyAlignment="1" applyProtection="1">
      <alignment horizontal="centerContinuous"/>
    </xf>
    <xf numFmtId="164" fontId="5" fillId="0" borderId="0" xfId="0" applyNumberFormat="1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37" fontId="5" fillId="0" borderId="0" xfId="0" applyNumberFormat="1" applyFont="1" applyProtection="1"/>
    <xf numFmtId="164" fontId="5" fillId="0" borderId="0" xfId="0" applyNumberFormat="1" applyFont="1" applyProtection="1"/>
    <xf numFmtId="37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right"/>
    </xf>
    <xf numFmtId="0" fontId="6" fillId="0" borderId="0" xfId="0" applyFont="1"/>
    <xf numFmtId="37" fontId="6" fillId="0" borderId="0" xfId="0" applyNumberFormat="1" applyFont="1" applyProtection="1"/>
    <xf numFmtId="164" fontId="6" fillId="0" borderId="0" xfId="0" applyNumberFormat="1" applyFont="1" applyProtection="1"/>
    <xf numFmtId="37" fontId="7" fillId="0" borderId="0" xfId="0" applyNumberFormat="1" applyFont="1" applyProtection="1"/>
    <xf numFmtId="164" fontId="7" fillId="0" borderId="0" xfId="0" applyNumberFormat="1" applyFont="1" applyProtection="1"/>
    <xf numFmtId="0" fontId="8" fillId="0" borderId="0" xfId="0" applyFont="1"/>
    <xf numFmtId="37" fontId="1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49"/>
  <sheetViews>
    <sheetView showGridLines="0" tabSelected="1" defaultGridColor="0" colorId="22" zoomScale="97" workbookViewId="0"/>
  </sheetViews>
  <sheetFormatPr defaultColWidth="9.6640625" defaultRowHeight="13.2" x14ac:dyDescent="0.25"/>
  <cols>
    <col min="1" max="2" width="5.6640625" style="10" customWidth="1"/>
    <col min="3" max="3" width="30.6640625" style="10" customWidth="1"/>
    <col min="4" max="4" width="12.5546875" style="10" bestFit="1" customWidth="1"/>
    <col min="5" max="5" width="9.6640625" style="10"/>
    <col min="6" max="6" width="5.6640625" style="10" customWidth="1"/>
    <col min="7" max="7" width="12.5546875" style="10" bestFit="1" customWidth="1"/>
    <col min="8" max="8" width="9.6640625" style="10"/>
  </cols>
  <sheetData>
    <row r="1" spans="1:8" ht="15.6" x14ac:dyDescent="0.3">
      <c r="A1" s="5" t="s">
        <v>49</v>
      </c>
      <c r="B1" s="6"/>
      <c r="C1" s="6"/>
      <c r="D1" s="7"/>
      <c r="E1" s="8"/>
      <c r="F1" s="8"/>
      <c r="G1" s="7"/>
      <c r="H1" s="8"/>
    </row>
    <row r="2" spans="1:8" ht="15.6" x14ac:dyDescent="0.3">
      <c r="A2" s="5" t="s">
        <v>70</v>
      </c>
      <c r="B2" s="6"/>
      <c r="C2" s="6"/>
      <c r="D2" s="7"/>
      <c r="E2" s="8"/>
      <c r="F2" s="8"/>
      <c r="G2" s="7"/>
      <c r="H2" s="8"/>
    </row>
    <row r="3" spans="1:8" ht="13.8" x14ac:dyDescent="0.25">
      <c r="A3" s="9" t="s">
        <v>74</v>
      </c>
      <c r="B3" s="6"/>
      <c r="C3" s="6"/>
      <c r="D3" s="7"/>
      <c r="E3" s="8"/>
      <c r="F3" s="8"/>
      <c r="G3" s="7"/>
      <c r="H3" s="8"/>
    </row>
    <row r="4" spans="1:8" ht="13.8" x14ac:dyDescent="0.25">
      <c r="C4" s="11"/>
      <c r="D4" s="12"/>
      <c r="E4" s="13"/>
      <c r="F4" s="13"/>
      <c r="G4" s="12"/>
      <c r="H4" s="13"/>
    </row>
    <row r="5" spans="1:8" ht="14.1" customHeight="1" x14ac:dyDescent="0.25">
      <c r="C5" s="11"/>
      <c r="D5" s="14">
        <v>12</v>
      </c>
      <c r="E5" s="13"/>
      <c r="F5" s="13"/>
      <c r="G5" s="14">
        <v>12</v>
      </c>
      <c r="H5" s="13"/>
    </row>
    <row r="6" spans="1:8" ht="14.1" customHeight="1" x14ac:dyDescent="0.25">
      <c r="C6" s="11"/>
      <c r="D6" s="14" t="s">
        <v>50</v>
      </c>
      <c r="E6" s="13"/>
      <c r="F6" s="13"/>
      <c r="G6" s="14" t="s">
        <v>50</v>
      </c>
      <c r="H6" s="13"/>
    </row>
    <row r="7" spans="1:8" ht="14.1" customHeight="1" x14ac:dyDescent="0.25">
      <c r="C7" s="11"/>
      <c r="D7" s="14" t="s">
        <v>51</v>
      </c>
      <c r="E7" s="15" t="s">
        <v>52</v>
      </c>
      <c r="F7" s="16"/>
      <c r="G7" s="14" t="s">
        <v>51</v>
      </c>
      <c r="H7" s="15" t="s">
        <v>52</v>
      </c>
    </row>
    <row r="8" spans="1:8" ht="14.1" customHeight="1" x14ac:dyDescent="0.25">
      <c r="C8" s="11"/>
      <c r="D8" s="17">
        <v>2021</v>
      </c>
      <c r="E8" s="18" t="s">
        <v>53</v>
      </c>
      <c r="F8" s="16"/>
      <c r="G8" s="17">
        <v>2020</v>
      </c>
      <c r="H8" s="18" t="s">
        <v>53</v>
      </c>
    </row>
    <row r="9" spans="1:8" ht="14.1" customHeight="1" x14ac:dyDescent="0.25">
      <c r="A9" s="19" t="s">
        <v>53</v>
      </c>
      <c r="D9" s="12"/>
      <c r="E9" s="13"/>
      <c r="F9" s="13"/>
      <c r="G9" s="12"/>
      <c r="H9" s="13"/>
    </row>
    <row r="10" spans="1:8" ht="12" customHeight="1" x14ac:dyDescent="0.25">
      <c r="C10" s="11"/>
      <c r="D10" s="12"/>
      <c r="E10" s="13"/>
      <c r="F10" s="13"/>
      <c r="G10" s="12"/>
      <c r="H10" s="13"/>
    </row>
    <row r="11" spans="1:8" ht="14.1" customHeight="1" x14ac:dyDescent="0.25">
      <c r="B11" s="11" t="s">
        <v>54</v>
      </c>
      <c r="D11" s="12">
        <f>Input!D17</f>
        <v>60040292</v>
      </c>
      <c r="E11" s="13">
        <f>D11/$D$15</f>
        <v>0.70549698983735587</v>
      </c>
      <c r="F11" s="13"/>
      <c r="G11" s="12">
        <v>54100934</v>
      </c>
      <c r="H11" s="13">
        <f>G11/$G$15</f>
        <v>0.71923407705727571</v>
      </c>
    </row>
    <row r="12" spans="1:8" ht="14.1" customHeight="1" x14ac:dyDescent="0.25">
      <c r="B12" s="11" t="s">
        <v>55</v>
      </c>
      <c r="D12" s="12">
        <f>Input!E17</f>
        <v>3335696</v>
      </c>
      <c r="E12" s="13">
        <f>D12/$D$15</f>
        <v>3.9195736873040336E-2</v>
      </c>
      <c r="F12" s="13"/>
      <c r="G12" s="12">
        <v>3823510</v>
      </c>
      <c r="H12" s="13">
        <f>G12/$G$15</f>
        <v>5.0830891126006521E-2</v>
      </c>
    </row>
    <row r="13" spans="1:8" ht="14.1" customHeight="1" x14ac:dyDescent="0.25">
      <c r="B13" s="11" t="s">
        <v>56</v>
      </c>
      <c r="D13" s="20">
        <f>Input!I17</f>
        <v>21727553</v>
      </c>
      <c r="E13" s="21">
        <f>D13/$D$15</f>
        <v>0.25530727328960379</v>
      </c>
      <c r="F13" s="21"/>
      <c r="G13" s="20">
        <v>17295760</v>
      </c>
      <c r="H13" s="21">
        <f>G13/$G$15</f>
        <v>0.22993503181671776</v>
      </c>
    </row>
    <row r="14" spans="1:8" ht="14.1" customHeight="1" x14ac:dyDescent="0.25">
      <c r="C14" s="11"/>
      <c r="D14" s="12"/>
      <c r="E14" s="13"/>
      <c r="F14" s="13"/>
      <c r="G14" s="12"/>
      <c r="H14" s="13"/>
    </row>
    <row r="15" spans="1:8" ht="14.1" customHeight="1" x14ac:dyDescent="0.25">
      <c r="C15" s="11" t="s">
        <v>57</v>
      </c>
      <c r="D15" s="12">
        <f>SUM(D11:D13)</f>
        <v>85103541</v>
      </c>
      <c r="E15" s="13">
        <f>SUM(E11:E13)</f>
        <v>1</v>
      </c>
      <c r="F15" s="13"/>
      <c r="G15" s="12">
        <f>SUM(G11:G13)</f>
        <v>75220204</v>
      </c>
      <c r="H15" s="13">
        <f>SUM(H11:H13)</f>
        <v>1</v>
      </c>
    </row>
    <row r="16" spans="1:8" ht="12" customHeight="1" x14ac:dyDescent="0.25">
      <c r="C16" s="11"/>
      <c r="D16" s="12"/>
      <c r="E16" s="13"/>
      <c r="F16" s="13"/>
      <c r="G16" s="12"/>
      <c r="H16" s="13"/>
    </row>
    <row r="17" spans="1:8" ht="14.1" customHeight="1" x14ac:dyDescent="0.25">
      <c r="A17" s="19" t="s">
        <v>58</v>
      </c>
      <c r="D17" s="12"/>
      <c r="E17" s="13"/>
      <c r="F17" s="13"/>
      <c r="G17" s="12"/>
      <c r="H17" s="13"/>
    </row>
    <row r="18" spans="1:8" ht="12" customHeight="1" x14ac:dyDescent="0.25">
      <c r="C18" s="11"/>
      <c r="D18" s="12"/>
      <c r="E18" s="13"/>
      <c r="F18" s="13"/>
      <c r="G18" s="12"/>
      <c r="H18" s="13"/>
    </row>
    <row r="19" spans="1:8" ht="14.1" customHeight="1" x14ac:dyDescent="0.25">
      <c r="B19" s="11" t="s">
        <v>10</v>
      </c>
      <c r="D19" s="12">
        <f>Input!M17</f>
        <v>34552859</v>
      </c>
      <c r="E19" s="13">
        <f t="shared" ref="E19:E26" si="0">D19/$D$15</f>
        <v>0.40600965123178601</v>
      </c>
      <c r="F19" s="13"/>
      <c r="G19" s="12">
        <v>29644208</v>
      </c>
      <c r="H19" s="13">
        <f t="shared" ref="H19:H26" si="1">G19/$G$15</f>
        <v>0.39409901095189798</v>
      </c>
    </row>
    <row r="20" spans="1:8" ht="14.1" customHeight="1" x14ac:dyDescent="0.25">
      <c r="B20" s="11" t="s">
        <v>69</v>
      </c>
      <c r="D20" s="12">
        <f>Input!P17</f>
        <v>3982</v>
      </c>
      <c r="E20" s="13">
        <f t="shared" si="0"/>
        <v>4.6790062472253652E-5</v>
      </c>
      <c r="F20" s="13"/>
      <c r="G20" s="12">
        <v>3781</v>
      </c>
      <c r="H20" s="13">
        <f t="shared" si="1"/>
        <v>5.0265750409291632E-5</v>
      </c>
    </row>
    <row r="21" spans="1:8" ht="14.1" customHeight="1" x14ac:dyDescent="0.25">
      <c r="B21" s="11" t="s">
        <v>14</v>
      </c>
      <c r="D21" s="12">
        <f>Input!Q17</f>
        <v>59083</v>
      </c>
      <c r="E21" s="13">
        <f t="shared" si="0"/>
        <v>6.9424843321149235E-4</v>
      </c>
      <c r="F21" s="13"/>
      <c r="G21" s="12">
        <v>350732</v>
      </c>
      <c r="H21" s="13">
        <f t="shared" si="1"/>
        <v>4.6627366232614847E-3</v>
      </c>
    </row>
    <row r="22" spans="1:8" ht="14.1" customHeight="1" x14ac:dyDescent="0.25">
      <c r="B22" s="11" t="s">
        <v>59</v>
      </c>
      <c r="D22" s="12">
        <f>Input!R17</f>
        <v>20060991</v>
      </c>
      <c r="E22" s="13">
        <f t="shared" si="0"/>
        <v>0.23572451585768917</v>
      </c>
      <c r="F22" s="13"/>
      <c r="G22" s="12">
        <v>16775681</v>
      </c>
      <c r="H22" s="13">
        <f t="shared" si="1"/>
        <v>0.22302094527688332</v>
      </c>
    </row>
    <row r="23" spans="1:8" ht="14.1" customHeight="1" x14ac:dyDescent="0.25">
      <c r="B23" s="11" t="s">
        <v>17</v>
      </c>
      <c r="D23" s="12">
        <f>Input!T17</f>
        <v>2768841</v>
      </c>
      <c r="E23" s="13">
        <f t="shared" si="0"/>
        <v>3.253496819832679E-2</v>
      </c>
      <c r="F23" s="13"/>
      <c r="G23" s="12">
        <v>2560077</v>
      </c>
      <c r="H23" s="13">
        <f t="shared" si="1"/>
        <v>3.4034433089280107E-2</v>
      </c>
    </row>
    <row r="24" spans="1:8" ht="14.1" customHeight="1" x14ac:dyDescent="0.25">
      <c r="B24" s="11" t="s">
        <v>60</v>
      </c>
      <c r="D24" s="12">
        <f>Input!S17</f>
        <v>2668350</v>
      </c>
      <c r="E24" s="13">
        <f t="shared" si="0"/>
        <v>3.1354159517287303E-2</v>
      </c>
      <c r="F24" s="13"/>
      <c r="G24" s="12">
        <v>2102416</v>
      </c>
      <c r="H24" s="13">
        <f t="shared" si="1"/>
        <v>2.7950150201666562E-2</v>
      </c>
    </row>
    <row r="25" spans="1:8" ht="14.1" customHeight="1" x14ac:dyDescent="0.25">
      <c r="B25" s="11" t="s">
        <v>18</v>
      </c>
      <c r="D25" s="12">
        <f>Input!U17</f>
        <v>1573717</v>
      </c>
      <c r="E25" s="13">
        <f t="shared" si="0"/>
        <v>1.8491792251041587E-2</v>
      </c>
      <c r="F25" s="13"/>
      <c r="G25" s="12">
        <v>1609452</v>
      </c>
      <c r="H25" s="13">
        <f t="shared" si="1"/>
        <v>2.1396538621458672E-2</v>
      </c>
    </row>
    <row r="26" spans="1:8" ht="14.1" customHeight="1" x14ac:dyDescent="0.25">
      <c r="B26" s="11" t="s">
        <v>23</v>
      </c>
      <c r="D26" s="20">
        <f>Input!Z17</f>
        <v>1649792</v>
      </c>
      <c r="E26" s="21">
        <f t="shared" si="0"/>
        <v>1.9385703351638448E-2</v>
      </c>
      <c r="F26" s="21"/>
      <c r="G26" s="20">
        <v>6726204</v>
      </c>
      <c r="H26" s="21">
        <f t="shared" si="1"/>
        <v>8.9420177589521033E-2</v>
      </c>
    </row>
    <row r="27" spans="1:8" ht="12" customHeight="1" x14ac:dyDescent="0.25">
      <c r="C27" s="11"/>
      <c r="D27" s="12"/>
      <c r="E27" s="13"/>
      <c r="F27" s="13"/>
      <c r="G27" s="12"/>
      <c r="H27" s="13"/>
    </row>
    <row r="28" spans="1:8" ht="14.1" customHeight="1" x14ac:dyDescent="0.25">
      <c r="C28" s="11" t="s">
        <v>61</v>
      </c>
      <c r="D28" s="22">
        <f>SUM(D19:D26)</f>
        <v>63337615</v>
      </c>
      <c r="E28" s="23">
        <f>SUM(E19:E26)</f>
        <v>0.74424182890345303</v>
      </c>
      <c r="F28" s="23"/>
      <c r="G28" s="22">
        <f>SUM(G19:G26)</f>
        <v>59772551</v>
      </c>
      <c r="H28" s="23">
        <f>G28/$G$15</f>
        <v>0.79463425810437849</v>
      </c>
    </row>
    <row r="29" spans="1:8" ht="12" customHeight="1" x14ac:dyDescent="0.25">
      <c r="C29" s="11"/>
      <c r="D29" s="12"/>
      <c r="E29" s="13"/>
      <c r="F29" s="13"/>
      <c r="G29" s="12"/>
      <c r="H29" s="13"/>
    </row>
    <row r="30" spans="1:8" ht="14.1" customHeight="1" x14ac:dyDescent="0.25">
      <c r="A30" s="11" t="s">
        <v>62</v>
      </c>
      <c r="D30" s="12">
        <f>D15-D28</f>
        <v>21765926</v>
      </c>
      <c r="E30" s="13">
        <f>D30/$D$15</f>
        <v>0.25575817109654697</v>
      </c>
      <c r="F30" s="13"/>
      <c r="G30" s="12">
        <f>G15-G28</f>
        <v>15447653</v>
      </c>
      <c r="H30" s="13">
        <f>G30/$G$15</f>
        <v>0.20536574189562157</v>
      </c>
    </row>
    <row r="31" spans="1:8" ht="12" customHeight="1" x14ac:dyDescent="0.25">
      <c r="A31" s="11"/>
      <c r="D31" s="12"/>
      <c r="E31" s="13"/>
      <c r="F31" s="13"/>
      <c r="G31" s="12"/>
      <c r="H31" s="13"/>
    </row>
    <row r="32" spans="1:8" ht="14.1" customHeight="1" x14ac:dyDescent="0.25">
      <c r="A32" s="19" t="s">
        <v>29</v>
      </c>
      <c r="D32" s="20">
        <f>Input!AI17</f>
        <v>575493</v>
      </c>
      <c r="E32" s="21">
        <f>D32/$D$15</f>
        <v>6.7622685641247288E-3</v>
      </c>
      <c r="F32" s="21"/>
      <c r="G32" s="20">
        <v>3055701</v>
      </c>
      <c r="H32" s="21">
        <f>G32/$G$15</f>
        <v>4.0623407508971927E-2</v>
      </c>
    </row>
    <row r="33" spans="1:8" ht="14.1" customHeight="1" x14ac:dyDescent="0.25">
      <c r="A33" s="19" t="s">
        <v>63</v>
      </c>
      <c r="D33" s="22">
        <f>D30+D32</f>
        <v>22341419</v>
      </c>
      <c r="E33" s="23">
        <f>D33/$D$15</f>
        <v>0.26252043966067168</v>
      </c>
      <c r="F33" s="23"/>
      <c r="G33" s="22">
        <f>G30+G32</f>
        <v>18503354</v>
      </c>
      <c r="H33" s="23">
        <f>G33/$G$15</f>
        <v>0.24598914940459349</v>
      </c>
    </row>
    <row r="34" spans="1:8" ht="12" customHeight="1" x14ac:dyDescent="0.25">
      <c r="A34" s="11"/>
      <c r="D34" s="12"/>
      <c r="E34" s="13"/>
      <c r="F34" s="13"/>
      <c r="G34" s="12"/>
      <c r="H34" s="13"/>
    </row>
    <row r="35" spans="1:8" ht="14.1" customHeight="1" x14ac:dyDescent="0.25">
      <c r="A35" s="19" t="s">
        <v>31</v>
      </c>
      <c r="D35" s="12">
        <f>Input!AM17</f>
        <v>4226122</v>
      </c>
      <c r="E35" s="13">
        <f>D35/$D$15</f>
        <v>4.9658591761769351E-2</v>
      </c>
      <c r="F35" s="13"/>
      <c r="G35" s="12">
        <v>7295218</v>
      </c>
      <c r="H35" s="13">
        <f>G35/$G$15</f>
        <v>9.6984820727154641E-2</v>
      </c>
    </row>
    <row r="36" spans="1:8" ht="14.1" customHeight="1" x14ac:dyDescent="0.25">
      <c r="A36" s="19" t="s">
        <v>32</v>
      </c>
      <c r="D36" s="20">
        <f>Input!AN17</f>
        <v>0</v>
      </c>
      <c r="E36" s="21">
        <f>D36/$D$15</f>
        <v>0</v>
      </c>
      <c r="F36" s="21"/>
      <c r="G36" s="20">
        <v>0</v>
      </c>
      <c r="H36" s="21">
        <f>G36/$G$15</f>
        <v>0</v>
      </c>
    </row>
    <row r="37" spans="1:8" ht="12" customHeight="1" x14ac:dyDescent="0.25">
      <c r="A37" s="11"/>
      <c r="D37" s="12"/>
      <c r="E37" s="13"/>
      <c r="F37" s="13"/>
      <c r="G37" s="12"/>
      <c r="H37" s="13"/>
    </row>
    <row r="38" spans="1:8" ht="14.1" customHeight="1" x14ac:dyDescent="0.25">
      <c r="A38" s="19" t="s">
        <v>64</v>
      </c>
      <c r="D38" s="22">
        <f>D33-D35-D36</f>
        <v>18115297</v>
      </c>
      <c r="E38" s="23">
        <f>D38/$D$15</f>
        <v>0.21286184789890236</v>
      </c>
      <c r="F38" s="23"/>
      <c r="G38" s="22">
        <f>G33-G35-G36</f>
        <v>11208136</v>
      </c>
      <c r="H38" s="23">
        <f>G38/$G$15</f>
        <v>0.14900432867743885</v>
      </c>
    </row>
    <row r="39" spans="1:8" ht="12" customHeight="1" x14ac:dyDescent="0.25">
      <c r="A39" s="11"/>
      <c r="D39" s="12"/>
      <c r="E39" s="13"/>
      <c r="F39" s="13"/>
      <c r="G39" s="12"/>
      <c r="H39" s="13"/>
    </row>
    <row r="40" spans="1:8" ht="14.1" customHeight="1" x14ac:dyDescent="0.25">
      <c r="A40" s="19" t="s">
        <v>65</v>
      </c>
      <c r="D40" s="20">
        <f>SUM(Input!AR17+Input!AV17)</f>
        <v>0</v>
      </c>
      <c r="E40" s="21">
        <f>D40/$D$15</f>
        <v>0</v>
      </c>
      <c r="F40" s="21"/>
      <c r="G40" s="20">
        <v>0</v>
      </c>
      <c r="H40" s="21">
        <f>G40/$G$15</f>
        <v>0</v>
      </c>
    </row>
    <row r="41" spans="1:8" ht="14.1" customHeight="1" x14ac:dyDescent="0.25">
      <c r="A41" s="11"/>
      <c r="D41" s="12"/>
      <c r="E41" s="13"/>
      <c r="F41" s="13"/>
      <c r="G41" s="12"/>
      <c r="H41" s="13"/>
    </row>
    <row r="42" spans="1:8" ht="14.1" customHeight="1" x14ac:dyDescent="0.25">
      <c r="A42" s="19" t="s">
        <v>66</v>
      </c>
      <c r="D42" s="22">
        <f>D38-D40</f>
        <v>18115297</v>
      </c>
      <c r="E42" s="23">
        <f>D42/$D$15</f>
        <v>0.21286184789890236</v>
      </c>
      <c r="F42" s="23"/>
      <c r="G42" s="22">
        <f>G38-G40</f>
        <v>11208136</v>
      </c>
      <c r="H42" s="23">
        <f>G42/$G$15</f>
        <v>0.14900432867743885</v>
      </c>
    </row>
    <row r="43" spans="1:8" ht="12" customHeight="1" x14ac:dyDescent="0.25">
      <c r="A43" s="11"/>
      <c r="D43" s="12"/>
      <c r="E43" s="13"/>
      <c r="F43" s="13"/>
      <c r="G43" s="12"/>
      <c r="H43" s="13"/>
    </row>
    <row r="44" spans="1:8" ht="12.75" customHeight="1" x14ac:dyDescent="0.25">
      <c r="A44" s="11"/>
      <c r="D44" s="12"/>
      <c r="E44" s="13"/>
      <c r="F44" s="13"/>
      <c r="G44" s="12"/>
      <c r="H44" s="13"/>
    </row>
    <row r="45" spans="1:8" ht="14.1" customHeight="1" x14ac:dyDescent="0.25">
      <c r="A45" s="19" t="s">
        <v>67</v>
      </c>
      <c r="D45" s="12"/>
      <c r="E45" s="13"/>
      <c r="F45" s="13"/>
      <c r="G45" s="12"/>
      <c r="H45" s="13"/>
    </row>
    <row r="46" spans="1:8" ht="14.1" customHeight="1" x14ac:dyDescent="0.25">
      <c r="A46" s="11" t="s">
        <v>38</v>
      </c>
      <c r="D46" s="12">
        <f>Input!AZ17</f>
        <v>2582940</v>
      </c>
      <c r="E46" s="13">
        <f>D46/$D$15</f>
        <v>3.0350558503787758E-2</v>
      </c>
      <c r="F46" s="13"/>
      <c r="G46" s="12">
        <v>3281899</v>
      </c>
      <c r="H46" s="13">
        <f>G46/$G$15</f>
        <v>4.3630551706560113E-2</v>
      </c>
    </row>
    <row r="47" spans="1:8" ht="14.1" customHeight="1" x14ac:dyDescent="0.25">
      <c r="A47" s="11" t="s">
        <v>68</v>
      </c>
      <c r="D47" s="12">
        <f>Input!BA17</f>
        <v>947323</v>
      </c>
      <c r="E47" s="13">
        <f>D47/$D$15</f>
        <v>1.1131416964189539E-2</v>
      </c>
      <c r="F47" s="13"/>
      <c r="G47" s="12">
        <v>740914</v>
      </c>
      <c r="H47" s="13">
        <f>G47/$G$15</f>
        <v>9.8499334035307851E-3</v>
      </c>
    </row>
    <row r="49" spans="1:1" x14ac:dyDescent="0.25">
      <c r="A49" s="24"/>
    </row>
  </sheetData>
  <phoneticPr fontId="9" type="noConversion"/>
  <pageMargins left="0.69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BA17"/>
  <sheetViews>
    <sheetView showGridLines="0" defaultGridColor="0" colorId="22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6640625" defaultRowHeight="13.2" x14ac:dyDescent="0.25"/>
  <cols>
    <col min="1" max="1" width="46" bestFit="1" customWidth="1"/>
    <col min="2" max="9" width="12.6640625" customWidth="1"/>
    <col min="10" max="10" width="5.6640625" customWidth="1"/>
    <col min="11" max="12" width="12.6640625" customWidth="1"/>
    <col min="13" max="13" width="14.88671875" customWidth="1"/>
    <col min="14" max="26" width="12.6640625" customWidth="1"/>
    <col min="27" max="27" width="5.6640625" customWidth="1"/>
    <col min="28" max="28" width="12.6640625" customWidth="1"/>
    <col min="29" max="29" width="5.6640625" customWidth="1"/>
    <col min="30" max="30" width="12.6640625" customWidth="1"/>
    <col min="31" max="31" width="5.6640625" customWidth="1"/>
    <col min="32" max="35" width="12.6640625" customWidth="1"/>
    <col min="36" max="36" width="5.6640625" customWidth="1"/>
    <col min="37" max="37" width="12.6640625" customWidth="1"/>
    <col min="38" max="38" width="5.6640625" customWidth="1"/>
    <col min="39" max="40" width="12.6640625" customWidth="1"/>
    <col min="41" max="41" width="5.6640625" customWidth="1"/>
    <col min="42" max="42" width="12.6640625" customWidth="1"/>
    <col min="43" max="43" width="5.6640625" customWidth="1"/>
    <col min="44" max="44" width="12.6640625" customWidth="1"/>
    <col min="45" max="45" width="5.6640625" customWidth="1"/>
    <col min="46" max="46" width="12.6640625" customWidth="1"/>
    <col min="47" max="47" width="5.6640625" customWidth="1"/>
    <col min="48" max="48" width="12.6640625" customWidth="1"/>
    <col min="49" max="49" width="5.6640625" customWidth="1"/>
    <col min="50" max="50" width="12.6640625" customWidth="1"/>
    <col min="51" max="51" width="5.6640625" customWidth="1"/>
    <col min="52" max="53" width="12.6640625" customWidth="1"/>
  </cols>
  <sheetData>
    <row r="1" spans="1:53" ht="55.2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/>
      <c r="K1" s="2" t="s">
        <v>9</v>
      </c>
      <c r="L1" s="1"/>
      <c r="M1" s="2" t="s">
        <v>10</v>
      </c>
      <c r="N1" s="1" t="s">
        <v>11</v>
      </c>
      <c r="O1" s="1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2" t="s">
        <v>23</v>
      </c>
      <c r="AA1" s="1"/>
      <c r="AB1" s="2" t="s">
        <v>24</v>
      </c>
      <c r="AC1" s="1"/>
      <c r="AD1" s="2" t="s">
        <v>25</v>
      </c>
      <c r="AE1" s="1"/>
      <c r="AF1" s="1" t="s">
        <v>26</v>
      </c>
      <c r="AG1" s="1" t="s">
        <v>27</v>
      </c>
      <c r="AH1" s="1" t="s">
        <v>28</v>
      </c>
      <c r="AI1" s="2" t="s">
        <v>29</v>
      </c>
      <c r="AJ1" s="2"/>
      <c r="AK1" s="2" t="s">
        <v>30</v>
      </c>
      <c r="AL1" s="2"/>
      <c r="AM1" s="2" t="s">
        <v>31</v>
      </c>
      <c r="AN1" s="2" t="s">
        <v>32</v>
      </c>
      <c r="AO1" s="2"/>
      <c r="AP1" s="2" t="s">
        <v>33</v>
      </c>
      <c r="AQ1" s="2"/>
      <c r="AR1" s="2" t="s">
        <v>34</v>
      </c>
      <c r="AS1" s="2"/>
      <c r="AT1" s="2" t="s">
        <v>35</v>
      </c>
      <c r="AU1" s="1"/>
      <c r="AV1" s="2" t="s">
        <v>36</v>
      </c>
      <c r="AW1" s="1"/>
      <c r="AX1" s="2" t="s">
        <v>37</v>
      </c>
      <c r="AY1" s="1"/>
      <c r="AZ1" s="2" t="s">
        <v>38</v>
      </c>
      <c r="BA1" s="2" t="s">
        <v>39</v>
      </c>
    </row>
    <row r="2" spans="1:53" ht="12.9" customHeight="1" x14ac:dyDescent="0.25">
      <c r="A2" s="1"/>
      <c r="B2" s="1"/>
      <c r="C2" s="1"/>
      <c r="D2" s="2"/>
      <c r="E2" s="2"/>
      <c r="F2" s="1"/>
      <c r="G2" s="1"/>
      <c r="H2" s="1"/>
      <c r="I2" s="2"/>
      <c r="J2" s="2"/>
      <c r="K2" s="2"/>
      <c r="L2" s="1"/>
      <c r="M2" s="2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2"/>
      <c r="AA2" s="1"/>
      <c r="AB2" s="2"/>
      <c r="AC2" s="1"/>
      <c r="AD2" s="2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"/>
      <c r="AV2" s="2"/>
      <c r="AW2" s="1"/>
      <c r="AX2" s="2"/>
      <c r="AY2" s="1"/>
      <c r="AZ2" s="2"/>
      <c r="BA2" s="2"/>
    </row>
    <row r="3" spans="1:53" ht="13.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3.8" x14ac:dyDescent="0.25">
      <c r="A4" s="3" t="s">
        <v>40</v>
      </c>
      <c r="B4" s="3">
        <v>408322</v>
      </c>
      <c r="C4" s="3"/>
      <c r="D4" s="3">
        <f>B4-C4</f>
        <v>408322</v>
      </c>
      <c r="E4" s="3">
        <v>29675</v>
      </c>
      <c r="F4" s="3"/>
      <c r="G4" s="3">
        <v>51077</v>
      </c>
      <c r="H4" s="3"/>
      <c r="I4" s="3">
        <f>SUM(F4:H4)</f>
        <v>51077</v>
      </c>
      <c r="J4" s="3"/>
      <c r="K4" s="3">
        <f>D4+E4+I4</f>
        <v>489074</v>
      </c>
      <c r="L4" s="3"/>
      <c r="M4" s="3">
        <v>161112</v>
      </c>
      <c r="N4" s="3">
        <v>0</v>
      </c>
      <c r="O4" s="3">
        <v>74271</v>
      </c>
      <c r="P4" s="3">
        <v>0</v>
      </c>
      <c r="Q4" s="3">
        <v>0</v>
      </c>
      <c r="R4" s="3">
        <f>N4+O4</f>
        <v>74271</v>
      </c>
      <c r="S4" s="3">
        <v>0</v>
      </c>
      <c r="T4" s="3">
        <v>4910</v>
      </c>
      <c r="U4" s="3">
        <v>85541</v>
      </c>
      <c r="V4" s="3">
        <v>24893</v>
      </c>
      <c r="W4" s="3">
        <v>0</v>
      </c>
      <c r="X4" s="3">
        <v>33372</v>
      </c>
      <c r="Y4" s="3">
        <v>0</v>
      </c>
      <c r="Z4" s="3">
        <f>SUM(V4:Y4)</f>
        <v>58265</v>
      </c>
      <c r="AA4" s="3"/>
      <c r="AB4" s="3">
        <f>SUM(P4:U4)+M4+Z4</f>
        <v>384099</v>
      </c>
      <c r="AC4" s="4"/>
      <c r="AD4" s="3">
        <f>K4-AB4</f>
        <v>104975</v>
      </c>
      <c r="AE4" s="3"/>
      <c r="AF4" s="3"/>
      <c r="AG4" s="3"/>
      <c r="AH4" s="3"/>
      <c r="AI4" s="3">
        <f>SUM(AF4:AH4)</f>
        <v>0</v>
      </c>
      <c r="AJ4" s="3"/>
      <c r="AK4" s="3">
        <f>AD4+AI4</f>
        <v>104975</v>
      </c>
      <c r="AL4" s="3"/>
      <c r="AM4" s="3">
        <v>39646</v>
      </c>
      <c r="AN4" s="3">
        <v>0</v>
      </c>
      <c r="AO4" s="3"/>
      <c r="AP4" s="3">
        <f>AK4-AM4-AN4</f>
        <v>65329</v>
      </c>
      <c r="AQ4" s="3"/>
      <c r="AR4" s="3">
        <v>0</v>
      </c>
      <c r="AS4" s="3"/>
      <c r="AT4" s="3">
        <f>AP4-AR4</f>
        <v>65329</v>
      </c>
      <c r="AU4" s="4"/>
      <c r="AV4" s="3">
        <v>0</v>
      </c>
      <c r="AW4" s="3"/>
      <c r="AX4" s="3">
        <f>AT4-AV4</f>
        <v>65329</v>
      </c>
      <c r="AY4" s="3"/>
      <c r="AZ4" s="3">
        <v>69583</v>
      </c>
      <c r="BA4" s="3">
        <v>6931</v>
      </c>
    </row>
    <row r="5" spans="1:53" ht="13.8" x14ac:dyDescent="0.25">
      <c r="A5" s="3" t="s">
        <v>72</v>
      </c>
      <c r="B5" s="3">
        <v>1850220</v>
      </c>
      <c r="C5" s="3"/>
      <c r="D5" s="3">
        <f t="shared" ref="D5:D15" si="0">B5-C5</f>
        <v>1850220</v>
      </c>
      <c r="E5" s="3">
        <v>81214</v>
      </c>
      <c r="F5" s="3"/>
      <c r="G5" s="3">
        <v>193388</v>
      </c>
      <c r="H5" s="3">
        <v>43792</v>
      </c>
      <c r="I5" s="3">
        <f>SUM(F5:H5)</f>
        <v>237180</v>
      </c>
      <c r="J5" s="3"/>
      <c r="K5" s="3">
        <f>D5+E5+I5</f>
        <v>2168614</v>
      </c>
      <c r="L5" s="3"/>
      <c r="M5" s="3">
        <v>686126</v>
      </c>
      <c r="N5" s="3">
        <v>74032</v>
      </c>
      <c r="O5" s="3">
        <v>106656</v>
      </c>
      <c r="P5" s="3">
        <v>3982</v>
      </c>
      <c r="Q5" s="3">
        <v>0</v>
      </c>
      <c r="R5" s="3">
        <f t="shared" ref="R5:R15" si="1">N5+O5</f>
        <v>180688</v>
      </c>
      <c r="S5" s="3">
        <v>8943</v>
      </c>
      <c r="T5" s="3">
        <v>108778</v>
      </c>
      <c r="U5" s="3">
        <v>131873</v>
      </c>
      <c r="V5" s="3">
        <v>4007</v>
      </c>
      <c r="W5" s="3">
        <v>3907</v>
      </c>
      <c r="X5" s="3">
        <v>0</v>
      </c>
      <c r="Y5" s="3">
        <v>4750</v>
      </c>
      <c r="Z5" s="3">
        <f>SUM(V5:Y5)</f>
        <v>12664</v>
      </c>
      <c r="AA5" s="3"/>
      <c r="AB5" s="3">
        <f>SUM(P5:U5)+M5+Z5</f>
        <v>1133054</v>
      </c>
      <c r="AC5" s="4"/>
      <c r="AD5" s="3">
        <f>K5-AB5</f>
        <v>1035560</v>
      </c>
      <c r="AE5" s="3"/>
      <c r="AF5" s="3"/>
      <c r="AG5" s="3"/>
      <c r="AH5" s="3">
        <v>-4426</v>
      </c>
      <c r="AI5" s="3">
        <f>SUM(AF5:AH5)</f>
        <v>-4426</v>
      </c>
      <c r="AJ5" s="3"/>
      <c r="AK5" s="3">
        <f>AD5+AI5</f>
        <v>1031134</v>
      </c>
      <c r="AL5" s="3"/>
      <c r="AM5" s="3">
        <v>360871</v>
      </c>
      <c r="AN5" s="3">
        <v>0</v>
      </c>
      <c r="AO5" s="3"/>
      <c r="AP5" s="3">
        <f>AK5-AM5-AN5</f>
        <v>670263</v>
      </c>
      <c r="AQ5" s="3"/>
      <c r="AR5" s="3">
        <v>0</v>
      </c>
      <c r="AS5" s="3"/>
      <c r="AT5" s="3">
        <f>AP5-AR5</f>
        <v>670263</v>
      </c>
      <c r="AU5" s="4"/>
      <c r="AV5" s="3">
        <v>0</v>
      </c>
      <c r="AW5" s="3"/>
      <c r="AX5" s="3">
        <f>AT5-AV5</f>
        <v>670263</v>
      </c>
      <c r="AY5" s="3"/>
      <c r="AZ5" s="3">
        <v>0</v>
      </c>
      <c r="BA5" s="3">
        <v>1000</v>
      </c>
    </row>
    <row r="6" spans="1:53" ht="13.8" x14ac:dyDescent="0.25">
      <c r="A6" s="3" t="s">
        <v>41</v>
      </c>
      <c r="B6" s="3">
        <v>4261490</v>
      </c>
      <c r="C6" s="3"/>
      <c r="D6" s="3">
        <f t="shared" si="0"/>
        <v>4261490</v>
      </c>
      <c r="E6" s="3">
        <v>5206</v>
      </c>
      <c r="F6" s="3"/>
      <c r="G6" s="3">
        <v>241144</v>
      </c>
      <c r="H6" s="3">
        <v>180610</v>
      </c>
      <c r="I6" s="3">
        <f t="shared" ref="I6:I15" si="2">SUM(F6:H6)</f>
        <v>421754</v>
      </c>
      <c r="J6" s="3"/>
      <c r="K6" s="3">
        <f t="shared" ref="K6:K15" si="3">D6+E6+I6</f>
        <v>4688450</v>
      </c>
      <c r="L6" s="3"/>
      <c r="M6" s="3">
        <v>1071608</v>
      </c>
      <c r="N6" s="3">
        <v>316670</v>
      </c>
      <c r="O6" s="3">
        <v>438216</v>
      </c>
      <c r="P6" s="3">
        <v>0</v>
      </c>
      <c r="Q6" s="3">
        <v>0</v>
      </c>
      <c r="R6" s="3">
        <f t="shared" si="1"/>
        <v>754886</v>
      </c>
      <c r="S6" s="3">
        <v>8591</v>
      </c>
      <c r="T6" s="3">
        <v>73364</v>
      </c>
      <c r="U6" s="3">
        <v>154051</v>
      </c>
      <c r="V6" s="3">
        <v>95514</v>
      </c>
      <c r="W6" s="3">
        <v>13740</v>
      </c>
      <c r="X6" s="3">
        <v>91157</v>
      </c>
      <c r="Y6" s="3">
        <v>5207</v>
      </c>
      <c r="Z6" s="3">
        <f t="shared" ref="Z6:Z15" si="4">SUM(V6:Y6)</f>
        <v>205618</v>
      </c>
      <c r="AA6" s="3"/>
      <c r="AB6" s="3">
        <f t="shared" ref="AB6:AB15" si="5">SUM(P6:U6)+M6+Z6</f>
        <v>2268118</v>
      </c>
      <c r="AC6" s="4"/>
      <c r="AD6" s="3">
        <f t="shared" ref="AD6:AD15" si="6">K6-AB6</f>
        <v>2420332</v>
      </c>
      <c r="AE6" s="3"/>
      <c r="AF6" s="3"/>
      <c r="AG6" s="3">
        <v>-348</v>
      </c>
      <c r="AH6" s="3">
        <v>29836</v>
      </c>
      <c r="AI6" s="3">
        <f t="shared" ref="AI6:AI15" si="7">SUM(AF6:AH6)</f>
        <v>29488</v>
      </c>
      <c r="AJ6" s="3"/>
      <c r="AK6" s="3">
        <f t="shared" ref="AK6:AK15" si="8">AD6+AI6</f>
        <v>2449820</v>
      </c>
      <c r="AL6" s="3"/>
      <c r="AM6" s="3">
        <v>941932</v>
      </c>
      <c r="AN6" s="3">
        <v>0</v>
      </c>
      <c r="AO6" s="3"/>
      <c r="AP6" s="3">
        <f t="shared" ref="AP6:AP15" si="9">AK6-AM6-AN6</f>
        <v>1507888</v>
      </c>
      <c r="AQ6" s="3"/>
      <c r="AR6" s="3">
        <v>0</v>
      </c>
      <c r="AS6" s="3"/>
      <c r="AT6" s="3">
        <f t="shared" ref="AT6:AT15" si="10">AP6-AR6</f>
        <v>1507888</v>
      </c>
      <c r="AU6" s="4"/>
      <c r="AV6" s="3">
        <v>0</v>
      </c>
      <c r="AW6" s="3"/>
      <c r="AX6" s="3">
        <f t="shared" ref="AX6:AX15" si="11">AT6-AV6</f>
        <v>1507888</v>
      </c>
      <c r="AY6" s="3"/>
      <c r="AZ6" s="3">
        <v>73022</v>
      </c>
      <c r="BA6" s="3">
        <v>12391</v>
      </c>
    </row>
    <row r="7" spans="1:53" ht="13.8" x14ac:dyDescent="0.25">
      <c r="A7" s="3" t="s">
        <v>42</v>
      </c>
      <c r="B7" s="3">
        <v>652936</v>
      </c>
      <c r="C7" s="3"/>
      <c r="D7" s="3">
        <f t="shared" si="0"/>
        <v>652936</v>
      </c>
      <c r="E7" s="3">
        <v>6325</v>
      </c>
      <c r="F7" s="3"/>
      <c r="G7" s="3">
        <v>140723</v>
      </c>
      <c r="H7" s="3">
        <v>16281</v>
      </c>
      <c r="I7" s="3">
        <f t="shared" si="2"/>
        <v>157004</v>
      </c>
      <c r="J7" s="3"/>
      <c r="K7" s="3">
        <f t="shared" si="3"/>
        <v>816265</v>
      </c>
      <c r="L7" s="3"/>
      <c r="M7" s="3">
        <v>320566</v>
      </c>
      <c r="N7" s="3">
        <v>49106</v>
      </c>
      <c r="O7" s="3">
        <v>70206</v>
      </c>
      <c r="P7" s="3">
        <v>0</v>
      </c>
      <c r="Q7" s="3">
        <v>0</v>
      </c>
      <c r="R7" s="3">
        <f t="shared" si="1"/>
        <v>119312</v>
      </c>
      <c r="S7" s="3">
        <v>27358</v>
      </c>
      <c r="T7" s="3">
        <v>69447</v>
      </c>
      <c r="U7" s="3">
        <v>138761</v>
      </c>
      <c r="V7" s="3">
        <v>5662</v>
      </c>
      <c r="W7" s="3">
        <v>972</v>
      </c>
      <c r="X7" s="3">
        <v>1210</v>
      </c>
      <c r="Y7" s="3">
        <v>0</v>
      </c>
      <c r="Z7" s="3">
        <f t="shared" si="4"/>
        <v>7844</v>
      </c>
      <c r="AA7" s="3"/>
      <c r="AB7" s="3">
        <f t="shared" si="5"/>
        <v>683288</v>
      </c>
      <c r="AC7" s="4"/>
      <c r="AD7" s="3">
        <f t="shared" si="6"/>
        <v>132977</v>
      </c>
      <c r="AE7" s="3"/>
      <c r="AF7" s="3"/>
      <c r="AG7" s="3"/>
      <c r="AH7" s="3">
        <v>6405</v>
      </c>
      <c r="AI7" s="3">
        <f t="shared" si="7"/>
        <v>6405</v>
      </c>
      <c r="AJ7" s="3"/>
      <c r="AK7" s="3">
        <f t="shared" si="8"/>
        <v>139382</v>
      </c>
      <c r="AL7" s="3"/>
      <c r="AM7" s="3">
        <v>49405</v>
      </c>
      <c r="AN7" s="3">
        <v>0</v>
      </c>
      <c r="AO7" s="3"/>
      <c r="AP7" s="3">
        <f t="shared" si="9"/>
        <v>89977</v>
      </c>
      <c r="AQ7" s="3"/>
      <c r="AR7" s="3">
        <v>0</v>
      </c>
      <c r="AS7" s="3"/>
      <c r="AT7" s="3">
        <f t="shared" si="10"/>
        <v>89977</v>
      </c>
      <c r="AU7" s="4"/>
      <c r="AV7" s="3">
        <v>0</v>
      </c>
      <c r="AW7" s="3"/>
      <c r="AX7" s="3">
        <f t="shared" si="11"/>
        <v>89977</v>
      </c>
      <c r="AY7" s="3"/>
      <c r="AZ7" s="3">
        <v>43503</v>
      </c>
      <c r="BA7" s="3">
        <v>27696</v>
      </c>
    </row>
    <row r="8" spans="1:53" ht="13.8" x14ac:dyDescent="0.25">
      <c r="A8" s="25">
        <v>802</v>
      </c>
      <c r="B8" s="3">
        <v>8603286</v>
      </c>
      <c r="C8" s="3"/>
      <c r="D8" s="3">
        <f t="shared" si="0"/>
        <v>8603286</v>
      </c>
      <c r="E8" s="3">
        <v>902483</v>
      </c>
      <c r="F8" s="3"/>
      <c r="G8" s="3">
        <v>3479703</v>
      </c>
      <c r="H8" s="3">
        <v>270708</v>
      </c>
      <c r="I8" s="3">
        <f t="shared" si="2"/>
        <v>3750411</v>
      </c>
      <c r="J8" s="3"/>
      <c r="K8" s="3">
        <f t="shared" si="3"/>
        <v>13256180</v>
      </c>
      <c r="L8" s="3"/>
      <c r="M8" s="3">
        <v>7013457</v>
      </c>
      <c r="N8" s="3">
        <v>798863</v>
      </c>
      <c r="O8" s="3">
        <v>2464702</v>
      </c>
      <c r="P8" s="3">
        <v>0</v>
      </c>
      <c r="Q8" s="3">
        <v>0</v>
      </c>
      <c r="R8" s="3">
        <f t="shared" si="1"/>
        <v>3263565</v>
      </c>
      <c r="S8" s="3">
        <v>240906</v>
      </c>
      <c r="T8" s="3">
        <v>438691</v>
      </c>
      <c r="U8" s="3">
        <v>120308</v>
      </c>
      <c r="V8" s="3">
        <v>460562</v>
      </c>
      <c r="W8" s="3">
        <v>45158</v>
      </c>
      <c r="X8" s="3">
        <v>270000</v>
      </c>
      <c r="Y8" s="3">
        <v>0</v>
      </c>
      <c r="Z8" s="3">
        <f t="shared" si="4"/>
        <v>775720</v>
      </c>
      <c r="AA8" s="3"/>
      <c r="AB8" s="3">
        <f t="shared" si="5"/>
        <v>11852647</v>
      </c>
      <c r="AC8" s="4"/>
      <c r="AD8" s="3">
        <f t="shared" si="6"/>
        <v>1403533</v>
      </c>
      <c r="AE8" s="3"/>
      <c r="AF8" s="3"/>
      <c r="AG8" s="3"/>
      <c r="AH8" s="3"/>
      <c r="AI8" s="3">
        <f t="shared" si="7"/>
        <v>0</v>
      </c>
      <c r="AJ8" s="3"/>
      <c r="AK8" s="3">
        <f t="shared" si="8"/>
        <v>1403533</v>
      </c>
      <c r="AL8" s="3"/>
      <c r="AM8" s="3">
        <v>362493</v>
      </c>
      <c r="AN8" s="3">
        <v>0</v>
      </c>
      <c r="AO8" s="3"/>
      <c r="AP8" s="3">
        <f t="shared" si="9"/>
        <v>1041040</v>
      </c>
      <c r="AQ8" s="3"/>
      <c r="AR8" s="3">
        <v>0</v>
      </c>
      <c r="AS8" s="3"/>
      <c r="AT8" s="3">
        <f t="shared" si="10"/>
        <v>1041040</v>
      </c>
      <c r="AU8" s="4"/>
      <c r="AV8" s="3">
        <v>0</v>
      </c>
      <c r="AW8" s="3"/>
      <c r="AX8" s="3">
        <f t="shared" si="11"/>
        <v>1041040</v>
      </c>
      <c r="AY8" s="3"/>
      <c r="AZ8" s="3">
        <v>776238</v>
      </c>
      <c r="BA8" s="3">
        <v>273292</v>
      </c>
    </row>
    <row r="9" spans="1:53" ht="13.8" x14ac:dyDescent="0.25">
      <c r="A9" s="3" t="s">
        <v>43</v>
      </c>
      <c r="B9" s="3">
        <v>185971</v>
      </c>
      <c r="C9" s="3"/>
      <c r="D9" s="3">
        <f t="shared" si="0"/>
        <v>185971</v>
      </c>
      <c r="E9" s="3">
        <v>976</v>
      </c>
      <c r="F9" s="3"/>
      <c r="G9" s="3">
        <v>46428</v>
      </c>
      <c r="H9" s="3"/>
      <c r="I9" s="3">
        <f t="shared" si="2"/>
        <v>46428</v>
      </c>
      <c r="J9" s="3"/>
      <c r="K9" s="3">
        <f t="shared" si="3"/>
        <v>233375</v>
      </c>
      <c r="L9" s="3"/>
      <c r="M9" s="3">
        <v>135747</v>
      </c>
      <c r="N9" s="3">
        <v>14497</v>
      </c>
      <c r="O9" s="3">
        <v>64270</v>
      </c>
      <c r="P9" s="3">
        <v>0</v>
      </c>
      <c r="Q9" s="3">
        <v>0</v>
      </c>
      <c r="R9" s="3">
        <f t="shared" si="1"/>
        <v>78767</v>
      </c>
      <c r="S9" s="3">
        <v>1374</v>
      </c>
      <c r="T9" s="3">
        <v>5455</v>
      </c>
      <c r="U9" s="3">
        <v>1086</v>
      </c>
      <c r="V9" s="3">
        <v>3260</v>
      </c>
      <c r="W9" s="3">
        <v>0</v>
      </c>
      <c r="X9" s="3">
        <v>-20999</v>
      </c>
      <c r="Y9" s="3">
        <v>7954</v>
      </c>
      <c r="Z9" s="3">
        <f t="shared" si="4"/>
        <v>-9785</v>
      </c>
      <c r="AA9" s="3"/>
      <c r="AB9" s="3">
        <f t="shared" si="5"/>
        <v>212644</v>
      </c>
      <c r="AC9" s="4"/>
      <c r="AD9" s="3">
        <f t="shared" si="6"/>
        <v>20731</v>
      </c>
      <c r="AE9" s="3"/>
      <c r="AF9" s="3"/>
      <c r="AG9" s="3"/>
      <c r="AH9" s="3">
        <v>2902</v>
      </c>
      <c r="AI9" s="3">
        <f t="shared" si="7"/>
        <v>2902</v>
      </c>
      <c r="AJ9" s="3"/>
      <c r="AK9" s="3">
        <f t="shared" si="8"/>
        <v>23633</v>
      </c>
      <c r="AL9" s="3"/>
      <c r="AM9" s="3">
        <v>10736</v>
      </c>
      <c r="AN9" s="3">
        <v>0</v>
      </c>
      <c r="AO9" s="3"/>
      <c r="AP9" s="3">
        <f t="shared" si="9"/>
        <v>12897</v>
      </c>
      <c r="AQ9" s="3"/>
      <c r="AR9" s="3">
        <v>0</v>
      </c>
      <c r="AS9" s="3"/>
      <c r="AT9" s="3">
        <f t="shared" si="10"/>
        <v>12897</v>
      </c>
      <c r="AU9" s="4"/>
      <c r="AV9" s="3">
        <v>0</v>
      </c>
      <c r="AW9" s="3"/>
      <c r="AX9" s="3">
        <f t="shared" si="11"/>
        <v>12897</v>
      </c>
      <c r="AY9" s="3"/>
      <c r="AZ9" s="3">
        <v>39310</v>
      </c>
      <c r="BA9" s="3">
        <v>53794</v>
      </c>
    </row>
    <row r="10" spans="1:53" ht="13.8" x14ac:dyDescent="0.25">
      <c r="A10" s="3" t="s">
        <v>73</v>
      </c>
      <c r="B10" s="3">
        <v>6370796</v>
      </c>
      <c r="C10" s="3"/>
      <c r="D10" s="3">
        <f t="shared" si="0"/>
        <v>6370796</v>
      </c>
      <c r="E10" s="3">
        <v>258233</v>
      </c>
      <c r="F10" s="3"/>
      <c r="G10" s="3">
        <v>1293887</v>
      </c>
      <c r="H10" s="3">
        <v>1294153</v>
      </c>
      <c r="I10" s="3">
        <f>SUM(F10:H10)</f>
        <v>2588040</v>
      </c>
      <c r="J10" s="3"/>
      <c r="K10" s="3">
        <f>D10+E10+I10</f>
        <v>9217069</v>
      </c>
      <c r="L10" s="3"/>
      <c r="M10" s="3">
        <v>4056239</v>
      </c>
      <c r="N10" s="3">
        <v>546032</v>
      </c>
      <c r="O10" s="3">
        <v>2402439</v>
      </c>
      <c r="P10" s="3">
        <v>0</v>
      </c>
      <c r="Q10" s="3">
        <v>44</v>
      </c>
      <c r="R10" s="3">
        <f t="shared" si="1"/>
        <v>2948471</v>
      </c>
      <c r="S10" s="3">
        <v>203239</v>
      </c>
      <c r="T10" s="3">
        <v>606481</v>
      </c>
      <c r="U10" s="3">
        <v>166239</v>
      </c>
      <c r="V10" s="3">
        <v>14775</v>
      </c>
      <c r="W10" s="3">
        <v>55017</v>
      </c>
      <c r="X10" s="3">
        <v>430510</v>
      </c>
      <c r="Y10" s="3">
        <v>18598</v>
      </c>
      <c r="Z10" s="3">
        <f>SUM(V10:Y10)</f>
        <v>518900</v>
      </c>
      <c r="AA10" s="3"/>
      <c r="AB10" s="3">
        <f>SUM(P10:U10)+M10+Z10</f>
        <v>8499613</v>
      </c>
      <c r="AC10" s="4"/>
      <c r="AD10" s="3">
        <f>K10-AB10</f>
        <v>717456</v>
      </c>
      <c r="AE10" s="3"/>
      <c r="AF10" s="3">
        <v>-24147</v>
      </c>
      <c r="AG10" s="3">
        <v>87369</v>
      </c>
      <c r="AH10" s="3">
        <v>144513</v>
      </c>
      <c r="AI10" s="3">
        <f>SUM(AF10:AH10)</f>
        <v>207735</v>
      </c>
      <c r="AJ10" s="3"/>
      <c r="AK10" s="3">
        <f>AD10+AI10</f>
        <v>925191</v>
      </c>
      <c r="AL10" s="3"/>
      <c r="AM10" s="3">
        <v>325156</v>
      </c>
      <c r="AN10" s="3">
        <v>0</v>
      </c>
      <c r="AO10" s="3"/>
      <c r="AP10" s="3">
        <f>AK10-AM10-AN10</f>
        <v>600035</v>
      </c>
      <c r="AQ10" s="3"/>
      <c r="AR10" s="3">
        <v>0</v>
      </c>
      <c r="AS10" s="3"/>
      <c r="AT10" s="3">
        <f>AP10-AR10</f>
        <v>600035</v>
      </c>
      <c r="AU10" s="4"/>
      <c r="AV10" s="3">
        <v>0</v>
      </c>
      <c r="AW10" s="3"/>
      <c r="AX10" s="3">
        <f>AT10-AV10</f>
        <v>600035</v>
      </c>
      <c r="AY10" s="3"/>
      <c r="AZ10" s="3">
        <v>405081</v>
      </c>
      <c r="BA10" s="3">
        <v>56572</v>
      </c>
    </row>
    <row r="11" spans="1:53" ht="13.8" x14ac:dyDescent="0.25">
      <c r="A11" s="3" t="s">
        <v>71</v>
      </c>
      <c r="B11" s="3">
        <v>1976332</v>
      </c>
      <c r="C11" s="3"/>
      <c r="D11" s="3">
        <f t="shared" si="0"/>
        <v>1976332</v>
      </c>
      <c r="E11" s="3">
        <v>44865</v>
      </c>
      <c r="F11" s="3"/>
      <c r="G11" s="3">
        <v>1045688</v>
      </c>
      <c r="H11" s="3">
        <v>544023</v>
      </c>
      <c r="I11" s="3">
        <f t="shared" si="2"/>
        <v>1589711</v>
      </c>
      <c r="J11" s="3"/>
      <c r="K11" s="3">
        <f t="shared" si="3"/>
        <v>3610908</v>
      </c>
      <c r="L11" s="3"/>
      <c r="M11" s="3">
        <v>1659173</v>
      </c>
      <c r="N11" s="3">
        <v>135338</v>
      </c>
      <c r="O11" s="3">
        <v>639917</v>
      </c>
      <c r="P11" s="3">
        <v>0</v>
      </c>
      <c r="Q11" s="3">
        <v>54569</v>
      </c>
      <c r="R11" s="3">
        <f t="shared" si="1"/>
        <v>775255</v>
      </c>
      <c r="S11" s="3">
        <v>61923</v>
      </c>
      <c r="T11" s="3">
        <v>234417</v>
      </c>
      <c r="U11" s="3">
        <v>189159</v>
      </c>
      <c r="V11" s="3">
        <v>21377</v>
      </c>
      <c r="W11" s="3">
        <v>20080</v>
      </c>
      <c r="X11" s="3">
        <v>14659</v>
      </c>
      <c r="Y11" s="3">
        <v>81111</v>
      </c>
      <c r="Z11" s="3">
        <f t="shared" si="4"/>
        <v>137227</v>
      </c>
      <c r="AA11" s="3"/>
      <c r="AB11" s="3">
        <f t="shared" si="5"/>
        <v>3111723</v>
      </c>
      <c r="AC11" s="4"/>
      <c r="AD11" s="3">
        <f t="shared" si="6"/>
        <v>499185</v>
      </c>
      <c r="AE11" s="3"/>
      <c r="AF11" s="3"/>
      <c r="AG11" s="3"/>
      <c r="AH11" s="3">
        <v>460352</v>
      </c>
      <c r="AI11" s="3">
        <f t="shared" si="7"/>
        <v>460352</v>
      </c>
      <c r="AJ11" s="3"/>
      <c r="AK11" s="3">
        <f t="shared" si="8"/>
        <v>959537</v>
      </c>
      <c r="AL11" s="3"/>
      <c r="AM11" s="3">
        <v>350062</v>
      </c>
      <c r="AN11" s="3">
        <v>0</v>
      </c>
      <c r="AO11" s="3"/>
      <c r="AP11" s="3">
        <f t="shared" si="9"/>
        <v>609475</v>
      </c>
      <c r="AQ11" s="3"/>
      <c r="AR11" s="3">
        <v>0</v>
      </c>
      <c r="AS11" s="3"/>
      <c r="AT11" s="3">
        <f t="shared" si="10"/>
        <v>609475</v>
      </c>
      <c r="AU11" s="4"/>
      <c r="AV11" s="3">
        <v>0</v>
      </c>
      <c r="AW11" s="3"/>
      <c r="AX11" s="3">
        <f t="shared" si="11"/>
        <v>609475</v>
      </c>
      <c r="AY11" s="3"/>
      <c r="AZ11" s="3">
        <v>227430</v>
      </c>
      <c r="BA11" s="3">
        <v>146331</v>
      </c>
    </row>
    <row r="12" spans="1:53" ht="13.8" x14ac:dyDescent="0.25">
      <c r="A12" s="3" t="s">
        <v>44</v>
      </c>
      <c r="B12" s="3">
        <v>370270</v>
      </c>
      <c r="C12" s="3"/>
      <c r="D12" s="3">
        <f t="shared" si="0"/>
        <v>370270</v>
      </c>
      <c r="E12" s="3">
        <v>6522</v>
      </c>
      <c r="F12" s="3"/>
      <c r="G12" s="3">
        <v>45639</v>
      </c>
      <c r="H12" s="3"/>
      <c r="I12" s="3">
        <f t="shared" si="2"/>
        <v>45639</v>
      </c>
      <c r="J12" s="3"/>
      <c r="K12" s="3">
        <f t="shared" si="3"/>
        <v>422431</v>
      </c>
      <c r="L12" s="3"/>
      <c r="M12" s="3">
        <v>196208</v>
      </c>
      <c r="N12" s="3">
        <v>19155</v>
      </c>
      <c r="O12" s="3">
        <v>106144</v>
      </c>
      <c r="P12" s="3">
        <v>0</v>
      </c>
      <c r="Q12" s="3">
        <v>0</v>
      </c>
      <c r="R12" s="3">
        <f t="shared" si="1"/>
        <v>125299</v>
      </c>
      <c r="S12" s="3">
        <v>3385</v>
      </c>
      <c r="T12" s="3">
        <v>7033</v>
      </c>
      <c r="U12" s="3">
        <v>0</v>
      </c>
      <c r="V12" s="3">
        <v>4420</v>
      </c>
      <c r="W12" s="3">
        <v>1307</v>
      </c>
      <c r="X12" s="3">
        <v>8587</v>
      </c>
      <c r="Y12" s="3">
        <v>2029</v>
      </c>
      <c r="Z12" s="3">
        <f t="shared" si="4"/>
        <v>16343</v>
      </c>
      <c r="AA12" s="3"/>
      <c r="AB12" s="3">
        <f t="shared" si="5"/>
        <v>348268</v>
      </c>
      <c r="AC12" s="4"/>
      <c r="AD12" s="3">
        <f t="shared" si="6"/>
        <v>74163</v>
      </c>
      <c r="AE12" s="3"/>
      <c r="AF12" s="3"/>
      <c r="AG12" s="3"/>
      <c r="AH12" s="3"/>
      <c r="AI12" s="3">
        <f t="shared" si="7"/>
        <v>0</v>
      </c>
      <c r="AJ12" s="3"/>
      <c r="AK12" s="3">
        <f t="shared" si="8"/>
        <v>74163</v>
      </c>
      <c r="AL12" s="3"/>
      <c r="AM12" s="3">
        <v>16724</v>
      </c>
      <c r="AN12" s="3">
        <v>0</v>
      </c>
      <c r="AO12" s="3"/>
      <c r="AP12" s="3">
        <f t="shared" si="9"/>
        <v>57439</v>
      </c>
      <c r="AQ12" s="3"/>
      <c r="AR12" s="3">
        <v>0</v>
      </c>
      <c r="AS12" s="3"/>
      <c r="AT12" s="3">
        <f t="shared" si="10"/>
        <v>57439</v>
      </c>
      <c r="AU12" s="4"/>
      <c r="AV12" s="3">
        <v>0</v>
      </c>
      <c r="AW12" s="3"/>
      <c r="AX12" s="3">
        <f t="shared" si="11"/>
        <v>57439</v>
      </c>
      <c r="AY12" s="3"/>
      <c r="AZ12" s="3">
        <v>10785</v>
      </c>
      <c r="BA12" s="3">
        <v>140</v>
      </c>
    </row>
    <row r="13" spans="1:53" ht="13.8" x14ac:dyDescent="0.25">
      <c r="A13" s="3" t="s">
        <v>45</v>
      </c>
      <c r="B13" s="3">
        <v>21443</v>
      </c>
      <c r="C13" s="3"/>
      <c r="D13" s="3">
        <f t="shared" si="0"/>
        <v>21443</v>
      </c>
      <c r="E13" s="3">
        <v>145</v>
      </c>
      <c r="F13" s="3"/>
      <c r="G13" s="3"/>
      <c r="H13" s="3"/>
      <c r="I13" s="3">
        <f t="shared" si="2"/>
        <v>0</v>
      </c>
      <c r="J13" s="3"/>
      <c r="K13" s="3">
        <f t="shared" si="3"/>
        <v>21588</v>
      </c>
      <c r="L13" s="3"/>
      <c r="M13" s="3">
        <v>2712</v>
      </c>
      <c r="N13" s="3">
        <v>2520</v>
      </c>
      <c r="O13" s="3">
        <v>872</v>
      </c>
      <c r="P13" s="3">
        <v>0</v>
      </c>
      <c r="Q13" s="3">
        <v>0</v>
      </c>
      <c r="R13" s="3">
        <f t="shared" si="1"/>
        <v>3392</v>
      </c>
      <c r="S13" s="3">
        <v>200</v>
      </c>
      <c r="T13" s="3">
        <v>0</v>
      </c>
      <c r="U13" s="3">
        <v>2853</v>
      </c>
      <c r="V13" s="3">
        <v>69</v>
      </c>
      <c r="W13" s="3">
        <v>0</v>
      </c>
      <c r="X13" s="3">
        <v>0</v>
      </c>
      <c r="Y13" s="3">
        <v>2000</v>
      </c>
      <c r="Z13" s="3">
        <f t="shared" si="4"/>
        <v>2069</v>
      </c>
      <c r="AA13" s="3"/>
      <c r="AB13" s="3">
        <f t="shared" si="5"/>
        <v>11226</v>
      </c>
      <c r="AC13" s="4"/>
      <c r="AD13" s="3">
        <f t="shared" si="6"/>
        <v>10362</v>
      </c>
      <c r="AE13" s="3"/>
      <c r="AF13" s="3"/>
      <c r="AG13" s="3"/>
      <c r="AH13" s="3"/>
      <c r="AI13" s="3">
        <f t="shared" si="7"/>
        <v>0</v>
      </c>
      <c r="AJ13" s="3"/>
      <c r="AK13" s="3">
        <f t="shared" si="8"/>
        <v>10362</v>
      </c>
      <c r="AL13" s="3"/>
      <c r="AM13" s="3">
        <v>9622</v>
      </c>
      <c r="AN13" s="3">
        <v>0</v>
      </c>
      <c r="AO13" s="3"/>
      <c r="AP13" s="3">
        <f t="shared" si="9"/>
        <v>740</v>
      </c>
      <c r="AQ13" s="3"/>
      <c r="AR13" s="3">
        <v>0</v>
      </c>
      <c r="AS13" s="3"/>
      <c r="AT13" s="3">
        <f t="shared" si="10"/>
        <v>740</v>
      </c>
      <c r="AU13" s="4"/>
      <c r="AV13" s="3">
        <v>0</v>
      </c>
      <c r="AW13" s="3"/>
      <c r="AX13" s="3">
        <f t="shared" si="11"/>
        <v>740</v>
      </c>
      <c r="AY13" s="3"/>
      <c r="AZ13" s="3">
        <v>0</v>
      </c>
      <c r="BA13" s="3">
        <v>0</v>
      </c>
    </row>
    <row r="14" spans="1:53" ht="13.8" x14ac:dyDescent="0.25">
      <c r="A14" s="3" t="s">
        <v>46</v>
      </c>
      <c r="B14" s="3">
        <v>33973929</v>
      </c>
      <c r="C14" s="3"/>
      <c r="D14" s="3">
        <f t="shared" si="0"/>
        <v>33973929</v>
      </c>
      <c r="E14" s="3">
        <v>1885151</v>
      </c>
      <c r="F14" s="3"/>
      <c r="G14" s="3">
        <v>6693210</v>
      </c>
      <c r="H14" s="3">
        <v>5678754</v>
      </c>
      <c r="I14" s="3">
        <f t="shared" si="2"/>
        <v>12371964</v>
      </c>
      <c r="J14" s="3"/>
      <c r="K14" s="3">
        <f t="shared" si="3"/>
        <v>48231044</v>
      </c>
      <c r="L14" s="3"/>
      <c r="M14" s="3">
        <v>18388223</v>
      </c>
      <c r="N14" s="3">
        <v>2215875</v>
      </c>
      <c r="O14" s="3">
        <v>8966631</v>
      </c>
      <c r="P14" s="3">
        <v>0</v>
      </c>
      <c r="Q14" s="3">
        <v>4470</v>
      </c>
      <c r="R14" s="3">
        <f t="shared" si="1"/>
        <v>11182506</v>
      </c>
      <c r="S14" s="3">
        <v>2104453</v>
      </c>
      <c r="T14" s="3">
        <v>1144402</v>
      </c>
      <c r="U14" s="3">
        <v>447355</v>
      </c>
      <c r="V14" s="3">
        <v>287314</v>
      </c>
      <c r="W14" s="3">
        <v>192791</v>
      </c>
      <c r="X14" s="3">
        <v>-614723</v>
      </c>
      <c r="Y14" s="3">
        <v>82545</v>
      </c>
      <c r="Z14" s="3">
        <f t="shared" si="4"/>
        <v>-52073</v>
      </c>
      <c r="AA14" s="3"/>
      <c r="AB14" s="3">
        <f t="shared" si="5"/>
        <v>33219336</v>
      </c>
      <c r="AC14" s="4"/>
      <c r="AD14" s="3">
        <f t="shared" si="6"/>
        <v>15011708</v>
      </c>
      <c r="AE14" s="3"/>
      <c r="AF14" s="3">
        <f>224541+122668</f>
        <v>347209</v>
      </c>
      <c r="AG14" s="3">
        <v>-472922</v>
      </c>
      <c r="AH14" s="3"/>
      <c r="AI14" s="3">
        <f t="shared" si="7"/>
        <v>-125713</v>
      </c>
      <c r="AJ14" s="3"/>
      <c r="AK14" s="3">
        <f t="shared" si="8"/>
        <v>14885995</v>
      </c>
      <c r="AL14" s="3"/>
      <c r="AM14" s="3">
        <f>823313+891881</f>
        <v>1715194</v>
      </c>
      <c r="AN14" s="3">
        <v>0</v>
      </c>
      <c r="AO14" s="3"/>
      <c r="AP14" s="3">
        <f t="shared" si="9"/>
        <v>13170801</v>
      </c>
      <c r="AQ14" s="3"/>
      <c r="AR14" s="3">
        <v>0</v>
      </c>
      <c r="AS14" s="3"/>
      <c r="AT14" s="3">
        <f t="shared" si="10"/>
        <v>13170801</v>
      </c>
      <c r="AU14" s="4"/>
      <c r="AV14" s="3">
        <v>0</v>
      </c>
      <c r="AW14" s="3"/>
      <c r="AX14" s="3">
        <f t="shared" si="11"/>
        <v>13170801</v>
      </c>
      <c r="AY14" s="3"/>
      <c r="AZ14" s="3">
        <v>908733</v>
      </c>
      <c r="BA14" s="3">
        <v>337075</v>
      </c>
    </row>
    <row r="15" spans="1:53" ht="13.8" x14ac:dyDescent="0.25">
      <c r="A15" s="3" t="s">
        <v>47</v>
      </c>
      <c r="B15" s="3">
        <v>1365297</v>
      </c>
      <c r="C15" s="3"/>
      <c r="D15" s="3">
        <f t="shared" si="0"/>
        <v>1365297</v>
      </c>
      <c r="E15" s="3">
        <v>114901</v>
      </c>
      <c r="F15" s="3"/>
      <c r="G15" s="3">
        <v>381850</v>
      </c>
      <c r="H15" s="3">
        <v>86495</v>
      </c>
      <c r="I15" s="3">
        <f t="shared" si="2"/>
        <v>468345</v>
      </c>
      <c r="J15" s="3"/>
      <c r="K15" s="3">
        <f t="shared" si="3"/>
        <v>1948543</v>
      </c>
      <c r="L15" s="3"/>
      <c r="M15" s="3">
        <v>861688</v>
      </c>
      <c r="N15" s="3">
        <v>128984</v>
      </c>
      <c r="O15" s="3">
        <v>425595</v>
      </c>
      <c r="P15" s="3">
        <v>0</v>
      </c>
      <c r="Q15" s="3">
        <v>0</v>
      </c>
      <c r="R15" s="3">
        <f t="shared" si="1"/>
        <v>554579</v>
      </c>
      <c r="S15" s="3">
        <v>7978</v>
      </c>
      <c r="T15" s="3">
        <v>75863</v>
      </c>
      <c r="U15" s="3">
        <v>136491</v>
      </c>
      <c r="V15" s="3">
        <v>11061</v>
      </c>
      <c r="W15" s="3">
        <v>6381</v>
      </c>
      <c r="X15" s="3">
        <v>-47539</v>
      </c>
      <c r="Y15" s="3">
        <v>7097</v>
      </c>
      <c r="Z15" s="3">
        <f t="shared" si="4"/>
        <v>-23000</v>
      </c>
      <c r="AA15" s="3"/>
      <c r="AB15" s="3">
        <f t="shared" si="5"/>
        <v>1613599</v>
      </c>
      <c r="AC15" s="4"/>
      <c r="AD15" s="3">
        <f t="shared" si="6"/>
        <v>334944</v>
      </c>
      <c r="AE15" s="3"/>
      <c r="AF15" s="3"/>
      <c r="AG15" s="3">
        <v>-1250</v>
      </c>
      <c r="AH15" s="3"/>
      <c r="AI15" s="3">
        <f t="shared" si="7"/>
        <v>-1250</v>
      </c>
      <c r="AJ15" s="3"/>
      <c r="AK15" s="3">
        <f t="shared" si="8"/>
        <v>333694</v>
      </c>
      <c r="AL15" s="3"/>
      <c r="AM15" s="3">
        <f>18673+25608</f>
        <v>44281</v>
      </c>
      <c r="AN15" s="3">
        <v>0</v>
      </c>
      <c r="AO15" s="3"/>
      <c r="AP15" s="3">
        <f t="shared" si="9"/>
        <v>289413</v>
      </c>
      <c r="AQ15" s="3"/>
      <c r="AR15" s="3">
        <v>0</v>
      </c>
      <c r="AS15" s="3"/>
      <c r="AT15" s="3">
        <f t="shared" si="10"/>
        <v>289413</v>
      </c>
      <c r="AU15" s="4"/>
      <c r="AV15" s="3">
        <v>0</v>
      </c>
      <c r="AW15" s="3"/>
      <c r="AX15" s="3">
        <f t="shared" si="11"/>
        <v>289413</v>
      </c>
      <c r="AY15" s="3"/>
      <c r="AZ15" s="3">
        <v>29255</v>
      </c>
      <c r="BA15" s="3">
        <v>32101</v>
      </c>
    </row>
    <row r="16" spans="1:53" ht="13.8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3.8" x14ac:dyDescent="0.25">
      <c r="A17" s="3" t="s">
        <v>48</v>
      </c>
      <c r="B17" s="3"/>
      <c r="C17" s="3"/>
      <c r="D17" s="3">
        <f t="shared" ref="D17:I17" si="12">SUM(D4:D15)</f>
        <v>60040292</v>
      </c>
      <c r="E17" s="3">
        <f t="shared" si="12"/>
        <v>3335696</v>
      </c>
      <c r="F17" s="3">
        <f t="shared" si="12"/>
        <v>0</v>
      </c>
      <c r="G17" s="3">
        <f t="shared" si="12"/>
        <v>13612737</v>
      </c>
      <c r="H17" s="3">
        <f t="shared" si="12"/>
        <v>8114816</v>
      </c>
      <c r="I17" s="3">
        <f t="shared" si="12"/>
        <v>21727553</v>
      </c>
      <c r="J17" s="3"/>
      <c r="K17" s="3">
        <f>SUM(K4:K15)</f>
        <v>85103541</v>
      </c>
      <c r="L17" s="3"/>
      <c r="M17" s="3">
        <f t="shared" ref="M17:Z17" si="13">SUM(M4:M15)</f>
        <v>34552859</v>
      </c>
      <c r="N17" s="3">
        <f t="shared" si="13"/>
        <v>4301072</v>
      </c>
      <c r="O17" s="3">
        <f t="shared" si="13"/>
        <v>15759919</v>
      </c>
      <c r="P17" s="3">
        <f t="shared" si="13"/>
        <v>3982</v>
      </c>
      <c r="Q17" s="3">
        <f t="shared" si="13"/>
        <v>59083</v>
      </c>
      <c r="R17" s="3">
        <f t="shared" si="13"/>
        <v>20060991</v>
      </c>
      <c r="S17" s="3">
        <f t="shared" si="13"/>
        <v>2668350</v>
      </c>
      <c r="T17" s="3">
        <f t="shared" si="13"/>
        <v>2768841</v>
      </c>
      <c r="U17" s="3">
        <f t="shared" si="13"/>
        <v>1573717</v>
      </c>
      <c r="V17" s="3">
        <f t="shared" si="13"/>
        <v>932914</v>
      </c>
      <c r="W17" s="3">
        <f t="shared" si="13"/>
        <v>339353</v>
      </c>
      <c r="X17" s="3">
        <f t="shared" si="13"/>
        <v>166234</v>
      </c>
      <c r="Y17" s="3">
        <f t="shared" si="13"/>
        <v>211291</v>
      </c>
      <c r="Z17" s="3">
        <f t="shared" si="13"/>
        <v>1649792</v>
      </c>
      <c r="AA17" s="3"/>
      <c r="AB17" s="3">
        <f>SUM(AB4:AB15)</f>
        <v>63337615</v>
      </c>
      <c r="AC17" s="3"/>
      <c r="AD17" s="3">
        <f>SUM(AD4:AD15)</f>
        <v>21765926</v>
      </c>
      <c r="AE17" s="3"/>
      <c r="AF17" s="3">
        <f>SUM(AF4:AF15)</f>
        <v>323062</v>
      </c>
      <c r="AG17" s="3">
        <f>SUM(AG4:AG15)</f>
        <v>-387151</v>
      </c>
      <c r="AH17" s="3">
        <f>SUM(AH4:AH15)</f>
        <v>639582</v>
      </c>
      <c r="AI17" s="3">
        <f>SUM(AF17:AH17)</f>
        <v>575493</v>
      </c>
      <c r="AJ17" s="3"/>
      <c r="AK17" s="3">
        <f>SUM(AK4:AK15)</f>
        <v>22341419</v>
      </c>
      <c r="AL17" s="3"/>
      <c r="AM17" s="3">
        <f>SUM(AM4:AM15)</f>
        <v>4226122</v>
      </c>
      <c r="AN17" s="3">
        <f>SUM(AN4:AN15)</f>
        <v>0</v>
      </c>
      <c r="AO17" s="3"/>
      <c r="AP17" s="3">
        <f>SUM(AP4:AP15)</f>
        <v>18115297</v>
      </c>
      <c r="AQ17" s="3"/>
      <c r="AR17" s="3">
        <f>SUM(AR4:AR15)</f>
        <v>0</v>
      </c>
      <c r="AS17" s="3"/>
      <c r="AT17" s="3">
        <f>SUM(AT4:AT15)</f>
        <v>18115297</v>
      </c>
      <c r="AU17" s="3"/>
      <c r="AV17" s="3">
        <f>SUM(AV4:AV15)</f>
        <v>0</v>
      </c>
      <c r="AW17" s="3"/>
      <c r="AX17" s="3">
        <f>SUM(AX4:AX15)</f>
        <v>18115297</v>
      </c>
      <c r="AY17" s="3"/>
      <c r="AZ17" s="3">
        <f>SUM(AZ4:AZ15)</f>
        <v>2582940</v>
      </c>
      <c r="BA17" s="3">
        <f>SUM(BA4:BA15)</f>
        <v>947323</v>
      </c>
    </row>
  </sheetData>
  <phoneticPr fontId="9" type="noConversion"/>
  <pageMargins left="0.5" right="0.5" top="0.5" bottom="0.5" header="0.5" footer="0.5"/>
  <pageSetup orientation="portrait" r:id="rId1"/>
  <headerFooter alignWithMargins="0"/>
  <ignoredErrors>
    <ignoredError sqref="I4:I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afd0b30-9f70-4771-9d77-11b312ea7c49">
      <Terms xmlns="http://schemas.microsoft.com/office/infopath/2007/PartnerControls"/>
    </lcf76f155ced4ddcb4097134ff3c332f>
    <TaxCatchAll xmlns="770b0849-1567-42a8-9e8c-3e26d18d1b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8" ma:contentTypeDescription="Create a new document." ma:contentTypeScope="" ma:versionID="c29f33006f3520c45b6831913b534b2c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3cb97f64f281782721487358ae73dc70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7e4da9-e3c0-43f7-ad49-4a09b13804a5}" ma:internalName="TaxCatchAll" ma:showField="CatchAllData" ma:web="770b0849-1567-42a8-9e8c-3e26d18d1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A6E3A-B164-4084-9DCF-4679739E30D4}">
  <ds:schemaRefs>
    <ds:schemaRef ds:uri="http://purl.org/dc/elements/1.1/"/>
    <ds:schemaRef ds:uri="http://purl.org/dc/terms/"/>
    <ds:schemaRef ds:uri="e97105f5-e1dc-49f0-a421-45d5cba715f8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284f5044-7891-4dcb-a4ce-8cacddd3fa5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B5E85B-4A2E-4A00-9917-03143F0E28EB}"/>
</file>

<file path=customXml/itemProps3.xml><?xml version="1.0" encoding="utf-8"?>
<ds:datastoreItem xmlns:ds="http://schemas.openxmlformats.org/officeDocument/2006/customXml" ds:itemID="{99186C9B-5EFD-4848-BE9D-EDC2119DB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Printed Page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Pike</dc:creator>
  <cp:lastModifiedBy>Brackin, Stephanie</cp:lastModifiedBy>
  <cp:lastPrinted>2013-03-12T16:37:46Z</cp:lastPrinted>
  <dcterms:created xsi:type="dcterms:W3CDTF">2000-02-29T19:34:02Z</dcterms:created>
  <dcterms:modified xsi:type="dcterms:W3CDTF">2022-06-29T17:29:15Z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MediaServiceImageTags">
    <vt:lpwstr/>
  </property>
</Properties>
</file>