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.Hudson\Documents\Website\"/>
    </mc:Choice>
  </mc:AlternateContent>
  <xr:revisionPtr revIDLastSave="0" documentId="8_{0D037567-D1E6-4099-B195-BA3DF79217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nted Page" sheetId="2" r:id="rId1"/>
    <sheet name="Inpu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0" i="1"/>
  <c r="AI11" i="1"/>
  <c r="AI12" i="1"/>
  <c r="AI13" i="1"/>
  <c r="AI14" i="1"/>
  <c r="AI4" i="1"/>
  <c r="F16" i="1"/>
  <c r="R5" i="1"/>
  <c r="R6" i="1"/>
  <c r="R7" i="1"/>
  <c r="R8" i="1"/>
  <c r="R9" i="1"/>
  <c r="R10" i="1"/>
  <c r="R11" i="1"/>
  <c r="R12" i="1"/>
  <c r="R13" i="1"/>
  <c r="R14" i="1"/>
  <c r="R4" i="1"/>
  <c r="AM16" i="1"/>
  <c r="D35" i="2" s="1"/>
  <c r="D5" i="1"/>
  <c r="D6" i="1"/>
  <c r="D7" i="1"/>
  <c r="D8" i="1"/>
  <c r="D9" i="1"/>
  <c r="D10" i="1"/>
  <c r="D11" i="1"/>
  <c r="D12" i="1"/>
  <c r="D13" i="1"/>
  <c r="D14" i="1"/>
  <c r="D4" i="1"/>
  <c r="I10" i="1"/>
  <c r="Z10" i="1"/>
  <c r="I6" i="1"/>
  <c r="Z6" i="1"/>
  <c r="I7" i="1"/>
  <c r="Z7" i="1"/>
  <c r="I8" i="1"/>
  <c r="Z8" i="1"/>
  <c r="I9" i="1"/>
  <c r="Z9" i="1"/>
  <c r="I11" i="1"/>
  <c r="Z11" i="1"/>
  <c r="I12" i="1"/>
  <c r="Z12" i="1"/>
  <c r="I13" i="1"/>
  <c r="Z13" i="1"/>
  <c r="I14" i="1"/>
  <c r="Z14" i="1"/>
  <c r="AT16" i="1"/>
  <c r="D43" i="2" s="1"/>
  <c r="AS16" i="1"/>
  <c r="D42" i="2" s="1"/>
  <c r="I4" i="1"/>
  <c r="Z4" i="1"/>
  <c r="I5" i="1"/>
  <c r="Z5" i="1"/>
  <c r="AN16" i="1"/>
  <c r="D36" i="2" s="1"/>
  <c r="AF16" i="1"/>
  <c r="AG16" i="1"/>
  <c r="AH16" i="1"/>
  <c r="Y16" i="1"/>
  <c r="X16" i="1"/>
  <c r="W16" i="1"/>
  <c r="V16" i="1"/>
  <c r="U16" i="1"/>
  <c r="D25" i="2" s="1"/>
  <c r="T16" i="1"/>
  <c r="D23" i="2" s="1"/>
  <c r="S16" i="1"/>
  <c r="D24" i="2" s="1"/>
  <c r="Q16" i="1"/>
  <c r="D21" i="2" s="1"/>
  <c r="P16" i="1"/>
  <c r="D20" i="2" s="1"/>
  <c r="O16" i="1"/>
  <c r="N16" i="1"/>
  <c r="M16" i="1"/>
  <c r="D19" i="2" s="1"/>
  <c r="H16" i="1"/>
  <c r="G16" i="1"/>
  <c r="E16" i="1"/>
  <c r="D12" i="2" s="1"/>
  <c r="G15" i="2"/>
  <c r="H20" i="2" s="1"/>
  <c r="G28" i="2"/>
  <c r="I16" i="1" l="1"/>
  <c r="D13" i="2" s="1"/>
  <c r="G30" i="2"/>
  <c r="H30" i="2" s="1"/>
  <c r="H12" i="2"/>
  <c r="AB7" i="1"/>
  <c r="AB4" i="1"/>
  <c r="AB14" i="1"/>
  <c r="K14" i="1"/>
  <c r="AB13" i="1"/>
  <c r="K13" i="1"/>
  <c r="AB12" i="1"/>
  <c r="AB11" i="1"/>
  <c r="K11" i="1"/>
  <c r="AB10" i="1"/>
  <c r="K10" i="1"/>
  <c r="K9" i="1"/>
  <c r="AB8" i="1"/>
  <c r="K8" i="1"/>
  <c r="K7" i="1"/>
  <c r="AI16" i="1"/>
  <c r="D32" i="2" s="1"/>
  <c r="AB6" i="1"/>
  <c r="K6" i="1"/>
  <c r="R16" i="1"/>
  <c r="D22" i="2" s="1"/>
  <c r="AB5" i="1"/>
  <c r="K5" i="1"/>
  <c r="AB9" i="1"/>
  <c r="K4" i="1"/>
  <c r="D16" i="1"/>
  <c r="D11" i="2" s="1"/>
  <c r="K12" i="1"/>
  <c r="Z16" i="1"/>
  <c r="D26" i="2" s="1"/>
  <c r="H35" i="2"/>
  <c r="H13" i="2"/>
  <c r="H32" i="2"/>
  <c r="H22" i="2"/>
  <c r="H25" i="2"/>
  <c r="H23" i="2"/>
  <c r="H42" i="2"/>
  <c r="H36" i="2"/>
  <c r="H21" i="2"/>
  <c r="H24" i="2"/>
  <c r="H43" i="2"/>
  <c r="H28" i="2"/>
  <c r="H11" i="2"/>
  <c r="H19" i="2"/>
  <c r="H26" i="2"/>
  <c r="G38" i="2" l="1"/>
  <c r="H38" i="2" s="1"/>
  <c r="AD7" i="1"/>
  <c r="AK7" i="1" s="1"/>
  <c r="AP7" i="1" s="1"/>
  <c r="AD4" i="1"/>
  <c r="AK4" i="1" s="1"/>
  <c r="AP4" i="1" s="1"/>
  <c r="AD8" i="1"/>
  <c r="AK8" i="1" s="1"/>
  <c r="AP8" i="1" s="1"/>
  <c r="H33" i="2"/>
  <c r="H15" i="2"/>
  <c r="AD14" i="1"/>
  <c r="AK14" i="1" s="1"/>
  <c r="AP14" i="1" s="1"/>
  <c r="AD13" i="1"/>
  <c r="AK13" i="1" s="1"/>
  <c r="AP13" i="1" s="1"/>
  <c r="AD11" i="1"/>
  <c r="AK11" i="1" s="1"/>
  <c r="AP11" i="1" s="1"/>
  <c r="AD10" i="1"/>
  <c r="AK10" i="1" s="1"/>
  <c r="AP10" i="1" s="1"/>
  <c r="AD6" i="1"/>
  <c r="AK6" i="1" s="1"/>
  <c r="AP6" i="1" s="1"/>
  <c r="AB16" i="1"/>
  <c r="D28" i="2"/>
  <c r="AD5" i="1"/>
  <c r="AK5" i="1" s="1"/>
  <c r="AP5" i="1" s="1"/>
  <c r="AD9" i="1"/>
  <c r="AK9" i="1" s="1"/>
  <c r="AP9" i="1" s="1"/>
  <c r="D15" i="2"/>
  <c r="E36" i="2" s="1"/>
  <c r="AD12" i="1"/>
  <c r="K16" i="1" l="1"/>
  <c r="E22" i="2"/>
  <c r="E13" i="2"/>
  <c r="E23" i="2"/>
  <c r="E35" i="2"/>
  <c r="E11" i="2"/>
  <c r="D30" i="2"/>
  <c r="E30" i="2" s="1"/>
  <c r="E19" i="2"/>
  <c r="E26" i="2"/>
  <c r="E43" i="2"/>
  <c r="E20" i="2"/>
  <c r="E24" i="2"/>
  <c r="E32" i="2"/>
  <c r="E21" i="2"/>
  <c r="E12" i="2"/>
  <c r="E25" i="2"/>
  <c r="E42" i="2"/>
  <c r="AK12" i="1"/>
  <c r="AD16" i="1"/>
  <c r="E15" i="2" l="1"/>
  <c r="D33" i="2"/>
  <c r="D38" i="2" s="1"/>
  <c r="E28" i="2"/>
  <c r="AP12" i="1"/>
  <c r="AK16" i="1"/>
  <c r="E33" i="2" l="1"/>
  <c r="E38" i="2"/>
  <c r="AP16" i="1"/>
</calcChain>
</file>

<file path=xl/sharedStrings.xml><?xml version="1.0" encoding="utf-8"?>
<sst xmlns="http://schemas.openxmlformats.org/spreadsheetml/2006/main" count="82" uniqueCount="68">
  <si>
    <t>Name</t>
  </si>
  <si>
    <t>Interest on Loans (Gross)</t>
  </si>
  <si>
    <t>Less Interest Refunded</t>
  </si>
  <si>
    <t>Total Interest Income</t>
  </si>
  <si>
    <t>Income from Investments</t>
  </si>
  <si>
    <t>Income (Loss) from Trading Securities</t>
  </si>
  <si>
    <t>Fee Income</t>
  </si>
  <si>
    <t>Other Operating Income</t>
  </si>
  <si>
    <t>Total Other Income</t>
  </si>
  <si>
    <t>Total Gross Income</t>
  </si>
  <si>
    <t>Employee Compensation and Benefits</t>
  </si>
  <si>
    <t>Office Occupancy Expense</t>
  </si>
  <si>
    <t>Office Operations Expense</t>
  </si>
  <si>
    <t>Member Insurance</t>
  </si>
  <si>
    <t>Interest on Borrowed Money</t>
  </si>
  <si>
    <t>Office and Operations</t>
  </si>
  <si>
    <t>Educational and Promotional Expenses</t>
  </si>
  <si>
    <t>Loan Servicing Expense</t>
  </si>
  <si>
    <t>Professional and Outside Services</t>
  </si>
  <si>
    <t>Miscellaneous Operating Expenses</t>
  </si>
  <si>
    <t>Travel and Conference Expense</t>
  </si>
  <si>
    <t>Provision for Loan Losses</t>
  </si>
  <si>
    <t>Operating Fees</t>
  </si>
  <si>
    <t>All Other Expense</t>
  </si>
  <si>
    <t>Total Operating Expenses</t>
  </si>
  <si>
    <t>Income (Loss) From Operations</t>
  </si>
  <si>
    <t>Gain (Loss) on Investments</t>
  </si>
  <si>
    <t>Gain (Loss) on Disposition of Fixed Assets</t>
  </si>
  <si>
    <t>Other Non-operating Income (Expense)</t>
  </si>
  <si>
    <t>Other Non-Operating Income</t>
  </si>
  <si>
    <t>Income (Loss) Before Cost of Funds</t>
  </si>
  <si>
    <t>Dividends on Shares</t>
  </si>
  <si>
    <t>Interest on Deposits</t>
  </si>
  <si>
    <t>Net Income (Loss) After Cost of Funds</t>
  </si>
  <si>
    <t>Loans Charged Off</t>
  </si>
  <si>
    <t>Recoveries on Prior Charge Offs</t>
  </si>
  <si>
    <t>CENTRAL VERMONT MEDICAL CENTER,INC.</t>
  </si>
  <si>
    <t>GREEN MOUNTAIN CREDIT UNION</t>
  </si>
  <si>
    <t>MEMBERS 1ST</t>
  </si>
  <si>
    <t>NORTHEAST SCHOOLS AND HOSPITAL</t>
  </si>
  <si>
    <t>ORLEX GOVERNMENT EMPLOYEES</t>
  </si>
  <si>
    <t>ST. PATRICK S PARISH</t>
  </si>
  <si>
    <t>WHITE RIVER</t>
  </si>
  <si>
    <t>TOTALS</t>
  </si>
  <si>
    <t>COMPARATIVE CONDENSED STATEMENTS OF INCOME AND EXPENSE</t>
  </si>
  <si>
    <t>Credit Unions</t>
  </si>
  <si>
    <t xml:space="preserve">Consolidated </t>
  </si>
  <si>
    <t xml:space="preserve">% of </t>
  </si>
  <si>
    <t>Income</t>
  </si>
  <si>
    <t>Interest on Loans</t>
  </si>
  <si>
    <t>Investment Income</t>
  </si>
  <si>
    <t>Other Income</t>
  </si>
  <si>
    <t>Total Income</t>
  </si>
  <si>
    <t>Expenses</t>
  </si>
  <si>
    <t>Office and Operations Expense</t>
  </si>
  <si>
    <t>Educational and Promotional Expense</t>
  </si>
  <si>
    <t>Total Expenses</t>
  </si>
  <si>
    <t>Net Operating Income</t>
  </si>
  <si>
    <t>Net Income Before Cost of Funds</t>
  </si>
  <si>
    <t>Net Income After Cost of Funds</t>
  </si>
  <si>
    <t>Miscellaneous Information:</t>
  </si>
  <si>
    <t>Recoveries on Loans Previously Charged Off</t>
  </si>
  <si>
    <t>Members' Insurance</t>
  </si>
  <si>
    <t>OF THE STATE CHARTERED CREDIT UNIONS</t>
  </si>
  <si>
    <t>OPPORTUNITIES</t>
  </si>
  <si>
    <t>CREDIT UNION OF VERMONT</t>
  </si>
  <si>
    <t>ONE</t>
  </si>
  <si>
    <t>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</si>
</sst>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);\(0\)"/>
  </numFmts>
  <fonts count="10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7" fontId="1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 wrapText="1"/>
    </xf>
    <xf numFmtId="37" fontId="1" fillId="0" borderId="0" xfId="0" applyNumberFormat="1" applyFont="1"/>
    <xf numFmtId="3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7" fontId="5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37" fontId="5" fillId="0" borderId="0" xfId="0" applyNumberFormat="1" applyFont="1"/>
    <xf numFmtId="164" fontId="5" fillId="0" borderId="0" xfId="0" applyNumberFormat="1" applyFont="1"/>
    <xf numFmtId="3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/>
    <xf numFmtId="37" fontId="6" fillId="0" borderId="0" xfId="0" applyNumberFormat="1" applyFont="1"/>
    <xf numFmtId="164" fontId="6" fillId="0" borderId="0" xfId="0" applyNumberFormat="1" applyFont="1"/>
    <xf numFmtId="37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7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45"/>
  <sheetViews>
    <sheetView showGridLines="0" tabSelected="1" defaultGridColor="0" colorId="22" zoomScale="97" workbookViewId="0">
      <selection activeCell="M7" sqref="M7"/>
    </sheetView>
  </sheetViews>
  <sheetFormatPr defaultColWidth="9.6640625" defaultRowHeight="13.2" x14ac:dyDescent="0.25"/>
  <cols>
    <col min="1" max="2" width="5.6640625" style="10" customWidth="1"/>
    <col min="3" max="3" width="30.6640625" style="10" customWidth="1"/>
    <col min="4" max="4" width="12.5546875" style="10" bestFit="1" customWidth="1"/>
    <col min="5" max="5" width="9.6640625" style="10"/>
    <col min="6" max="6" width="5.6640625" style="10" customWidth="1"/>
    <col min="7" max="7" width="12.5546875" style="10" bestFit="1" customWidth="1"/>
    <col min="8" max="8" width="9.6640625" style="10"/>
  </cols>
  <sheetData>
    <row r="1" spans="1:8" ht="15.6" x14ac:dyDescent="0.3">
      <c r="A1" s="5" t="s">
        <v>44</v>
      </c>
      <c r="B1" s="6"/>
      <c r="C1" s="6"/>
      <c r="D1" s="7"/>
      <c r="E1" s="8"/>
      <c r="F1" s="8"/>
      <c r="G1" s="7"/>
      <c r="H1" s="8"/>
    </row>
    <row r="2" spans="1:8" ht="15.6" x14ac:dyDescent="0.3">
      <c r="A2" s="5" t="s">
        <v>63</v>
      </c>
      <c r="B2" s="6"/>
      <c r="C2" s="6"/>
      <c r="D2" s="7"/>
      <c r="E2" s="8"/>
      <c r="F2" s="8"/>
      <c r="G2" s="7"/>
      <c r="H2" s="8"/>
    </row>
    <row r="3" spans="1:8" ht="13.8" x14ac:dyDescent="0.25">
      <c r="A3" s="9" t="s">
        <v>67</v>
      </c>
      <c r="B3" s="6"/>
      <c r="C3" s="6"/>
      <c r="D3" s="7"/>
      <c r="E3" s="8"/>
      <c r="F3" s="8"/>
      <c r="G3" s="7"/>
      <c r="H3" s="8"/>
    </row>
    <row r="4" spans="1:8" ht="13.8" x14ac:dyDescent="0.25">
      <c r="C4" s="11"/>
      <c r="D4" s="12"/>
      <c r="E4" s="13"/>
      <c r="F4" s="13"/>
      <c r="G4" s="12"/>
      <c r="H4" s="13"/>
    </row>
    <row r="5" spans="1:8" ht="14.1" customHeight="1" x14ac:dyDescent="0.25">
      <c r="C5" s="11"/>
      <c r="D5" s="14">
        <v>11</v>
      </c>
      <c r="E5" s="13"/>
      <c r="F5" s="13"/>
      <c r="G5" s="14">
        <v>12</v>
      </c>
      <c r="H5" s="13"/>
    </row>
    <row r="6" spans="1:8" ht="14.1" customHeight="1" x14ac:dyDescent="0.25">
      <c r="C6" s="11"/>
      <c r="D6" s="14" t="s">
        <v>45</v>
      </c>
      <c r="E6" s="13"/>
      <c r="F6" s="13"/>
      <c r="G6" s="14" t="s">
        <v>45</v>
      </c>
      <c r="H6" s="13"/>
    </row>
    <row r="7" spans="1:8" ht="14.1" customHeight="1" x14ac:dyDescent="0.25">
      <c r="C7" s="11"/>
      <c r="D7" s="14" t="s">
        <v>46</v>
      </c>
      <c r="E7" s="15" t="s">
        <v>47</v>
      </c>
      <c r="F7" s="16"/>
      <c r="G7" s="14" t="s">
        <v>46</v>
      </c>
      <c r="H7" s="15" t="s">
        <v>47</v>
      </c>
    </row>
    <row r="8" spans="1:8" ht="14.1" customHeight="1" x14ac:dyDescent="0.25">
      <c r="C8" s="11"/>
      <c r="D8" s="17">
        <v>2023</v>
      </c>
      <c r="E8" s="18" t="s">
        <v>48</v>
      </c>
      <c r="F8" s="16"/>
      <c r="G8" s="17">
        <v>2022</v>
      </c>
      <c r="H8" s="18" t="s">
        <v>48</v>
      </c>
    </row>
    <row r="9" spans="1:8" ht="14.1" customHeight="1" x14ac:dyDescent="0.25">
      <c r="A9" s="19" t="s">
        <v>48</v>
      </c>
      <c r="D9" s="12"/>
      <c r="E9" s="13"/>
      <c r="F9" s="13"/>
      <c r="G9" s="12"/>
      <c r="H9" s="13"/>
    </row>
    <row r="10" spans="1:8" ht="12" customHeight="1" x14ac:dyDescent="0.25">
      <c r="C10" s="11"/>
      <c r="D10" s="12"/>
      <c r="E10" s="13"/>
      <c r="F10" s="13"/>
      <c r="G10" s="12"/>
      <c r="H10" s="13"/>
    </row>
    <row r="11" spans="1:8" ht="14.1" customHeight="1" x14ac:dyDescent="0.25">
      <c r="B11" s="11" t="s">
        <v>49</v>
      </c>
      <c r="D11" s="12">
        <f>Input!D16</f>
        <v>40605711</v>
      </c>
      <c r="E11" s="13">
        <f>D11/$D$15</f>
        <v>0.67724165313652551</v>
      </c>
      <c r="F11" s="13"/>
      <c r="G11" s="12">
        <v>65617922</v>
      </c>
      <c r="H11" s="13">
        <f>G11/$G$15</f>
        <v>0.72602085033719266</v>
      </c>
    </row>
    <row r="12" spans="1:8" ht="14.1" customHeight="1" x14ac:dyDescent="0.25">
      <c r="B12" s="11" t="s">
        <v>50</v>
      </c>
      <c r="D12" s="12">
        <f>Input!E16</f>
        <v>8470281</v>
      </c>
      <c r="E12" s="13">
        <f>D12/$D$15</f>
        <v>0.1412714361034314</v>
      </c>
      <c r="F12" s="13"/>
      <c r="G12" s="12">
        <v>6502948</v>
      </c>
      <c r="H12" s="13">
        <f>G12/$G$15</f>
        <v>7.1951011137758161E-2</v>
      </c>
    </row>
    <row r="13" spans="1:8" ht="14.1" customHeight="1" x14ac:dyDescent="0.25">
      <c r="B13" s="11" t="s">
        <v>51</v>
      </c>
      <c r="D13" s="20">
        <f>Input!I16</f>
        <v>10881500</v>
      </c>
      <c r="E13" s="21">
        <f>D13/$D$15</f>
        <v>0.18148691076004314</v>
      </c>
      <c r="F13" s="21"/>
      <c r="G13" s="20">
        <v>18259347</v>
      </c>
      <c r="H13" s="21">
        <f>G13/$G$15</f>
        <v>0.20202813852504914</v>
      </c>
    </row>
    <row r="14" spans="1:8" ht="14.1" customHeight="1" x14ac:dyDescent="0.25">
      <c r="C14" s="11"/>
      <c r="D14" s="12"/>
      <c r="E14" s="13"/>
      <c r="F14" s="13"/>
      <c r="G14" s="12"/>
      <c r="H14" s="13"/>
    </row>
    <row r="15" spans="1:8" ht="14.1" customHeight="1" x14ac:dyDescent="0.25">
      <c r="C15" s="11" t="s">
        <v>52</v>
      </c>
      <c r="D15" s="12">
        <f>SUM(D11:D13)</f>
        <v>59957492</v>
      </c>
      <c r="E15" s="13">
        <f>SUM(E11:E13)</f>
        <v>1</v>
      </c>
      <c r="F15" s="13"/>
      <c r="G15" s="12">
        <f>SUM(G11:G13)</f>
        <v>90380217</v>
      </c>
      <c r="H15" s="13">
        <f>SUM(H11:H13)</f>
        <v>1</v>
      </c>
    </row>
    <row r="16" spans="1:8" ht="12" customHeight="1" x14ac:dyDescent="0.25">
      <c r="C16" s="11"/>
      <c r="D16" s="12"/>
      <c r="E16" s="13"/>
      <c r="F16" s="13"/>
      <c r="G16" s="12"/>
      <c r="H16" s="13"/>
    </row>
    <row r="17" spans="1:8" ht="14.1" customHeight="1" x14ac:dyDescent="0.25">
      <c r="A17" s="19" t="s">
        <v>53</v>
      </c>
      <c r="D17" s="12"/>
      <c r="E17" s="13"/>
      <c r="F17" s="13"/>
      <c r="G17" s="12"/>
      <c r="H17" s="13"/>
    </row>
    <row r="18" spans="1:8" ht="12" customHeight="1" x14ac:dyDescent="0.25">
      <c r="C18" s="11"/>
      <c r="D18" s="12"/>
      <c r="E18" s="13"/>
      <c r="F18" s="13"/>
      <c r="G18" s="12"/>
      <c r="H18" s="13"/>
    </row>
    <row r="19" spans="1:8" ht="14.1" customHeight="1" x14ac:dyDescent="0.25">
      <c r="B19" s="11" t="s">
        <v>10</v>
      </c>
      <c r="D19" s="12">
        <f>Input!M16</f>
        <v>20369441</v>
      </c>
      <c r="E19" s="13">
        <f t="shared" ref="E19:E26" si="0">D19/$D$15</f>
        <v>0.33973137168579365</v>
      </c>
      <c r="F19" s="13"/>
      <c r="G19" s="12">
        <v>36045210</v>
      </c>
      <c r="H19" s="13">
        <f t="shared" ref="H19:H26" si="1">G19/$G$15</f>
        <v>0.39881747573144244</v>
      </c>
    </row>
    <row r="20" spans="1:8" ht="14.1" customHeight="1" x14ac:dyDescent="0.25">
      <c r="B20" s="11" t="s">
        <v>62</v>
      </c>
      <c r="D20" s="12">
        <f>Input!P16</f>
        <v>4180</v>
      </c>
      <c r="E20" s="13">
        <f t="shared" si="0"/>
        <v>6.9716058170011513E-5</v>
      </c>
      <c r="F20" s="13"/>
      <c r="G20" s="12">
        <v>4084</v>
      </c>
      <c r="H20" s="13">
        <f t="shared" si="1"/>
        <v>4.5186879779233105E-5</v>
      </c>
    </row>
    <row r="21" spans="1:8" ht="14.1" customHeight="1" x14ac:dyDescent="0.25">
      <c r="B21" s="11" t="s">
        <v>14</v>
      </c>
      <c r="D21" s="12">
        <f>Input!Q16</f>
        <v>562208</v>
      </c>
      <c r="E21" s="13">
        <f t="shared" si="0"/>
        <v>9.3767764669009171E-3</v>
      </c>
      <c r="F21" s="13"/>
      <c r="G21" s="12">
        <v>1059618</v>
      </c>
      <c r="H21" s="13">
        <f t="shared" si="1"/>
        <v>1.1724003716432767E-2</v>
      </c>
    </row>
    <row r="22" spans="1:8" ht="14.1" customHeight="1" x14ac:dyDescent="0.25">
      <c r="B22" s="11" t="s">
        <v>54</v>
      </c>
      <c r="D22" s="12">
        <f>Input!R16</f>
        <v>11599752</v>
      </c>
      <c r="E22" s="13">
        <f t="shared" si="0"/>
        <v>0.19346626439945153</v>
      </c>
      <c r="F22" s="13"/>
      <c r="G22" s="12">
        <v>20508354</v>
      </c>
      <c r="H22" s="13">
        <f t="shared" si="1"/>
        <v>0.22691198008519939</v>
      </c>
    </row>
    <row r="23" spans="1:8" ht="14.1" customHeight="1" x14ac:dyDescent="0.25">
      <c r="B23" s="11" t="s">
        <v>17</v>
      </c>
      <c r="D23" s="12">
        <f>Input!T16</f>
        <v>2100535</v>
      </c>
      <c r="E23" s="13">
        <f t="shared" si="0"/>
        <v>3.5033736901470131E-2</v>
      </c>
      <c r="F23" s="13"/>
      <c r="G23" s="12">
        <v>3214289</v>
      </c>
      <c r="H23" s="13">
        <f t="shared" si="1"/>
        <v>3.556407703690289E-2</v>
      </c>
    </row>
    <row r="24" spans="1:8" ht="14.1" customHeight="1" x14ac:dyDescent="0.25">
      <c r="B24" s="11" t="s">
        <v>55</v>
      </c>
      <c r="D24" s="12">
        <f>Input!S16</f>
        <v>610699</v>
      </c>
      <c r="E24" s="13">
        <f t="shared" si="0"/>
        <v>1.0185532777121498E-2</v>
      </c>
      <c r="F24" s="13"/>
      <c r="G24" s="12">
        <v>2784908</v>
      </c>
      <c r="H24" s="13">
        <f t="shared" si="1"/>
        <v>3.0813247549516285E-2</v>
      </c>
    </row>
    <row r="25" spans="1:8" ht="14.1" customHeight="1" x14ac:dyDescent="0.25">
      <c r="B25" s="11" t="s">
        <v>18</v>
      </c>
      <c r="D25" s="12">
        <f>Input!U16</f>
        <v>1233490</v>
      </c>
      <c r="E25" s="13">
        <f t="shared" si="0"/>
        <v>2.0572741768451554E-2</v>
      </c>
      <c r="F25" s="13"/>
      <c r="G25" s="12">
        <v>2076473</v>
      </c>
      <c r="H25" s="13">
        <f t="shared" si="1"/>
        <v>2.2974861855000858E-2</v>
      </c>
    </row>
    <row r="26" spans="1:8" ht="14.1" customHeight="1" x14ac:dyDescent="0.25">
      <c r="B26" s="11" t="s">
        <v>23</v>
      </c>
      <c r="D26" s="20">
        <f>Input!Z16</f>
        <v>5382655</v>
      </c>
      <c r="E26" s="21">
        <f t="shared" si="0"/>
        <v>8.9774518920838112E-2</v>
      </c>
      <c r="F26" s="21"/>
      <c r="G26" s="20">
        <v>4990871</v>
      </c>
      <c r="H26" s="21">
        <f t="shared" si="1"/>
        <v>5.5220834444334205E-2</v>
      </c>
    </row>
    <row r="27" spans="1:8" ht="12" customHeight="1" x14ac:dyDescent="0.25">
      <c r="C27" s="11"/>
      <c r="D27" s="12"/>
      <c r="E27" s="13"/>
      <c r="F27" s="13"/>
      <c r="G27" s="12"/>
      <c r="H27" s="13"/>
    </row>
    <row r="28" spans="1:8" ht="14.1" customHeight="1" x14ac:dyDescent="0.25">
      <c r="C28" s="11" t="s">
        <v>56</v>
      </c>
      <c r="D28" s="22">
        <f>SUM(D19:D26)</f>
        <v>41862960</v>
      </c>
      <c r="E28" s="23">
        <f>SUM(E19:E26)</f>
        <v>0.69821065897819745</v>
      </c>
      <c r="F28" s="23"/>
      <c r="G28" s="22">
        <f>SUM(G19:G26)</f>
        <v>70683807</v>
      </c>
      <c r="H28" s="23">
        <f>G28/$G$15</f>
        <v>0.78207166729860811</v>
      </c>
    </row>
    <row r="29" spans="1:8" ht="12" customHeight="1" x14ac:dyDescent="0.25">
      <c r="C29" s="11"/>
      <c r="D29" s="12"/>
      <c r="E29" s="13"/>
      <c r="F29" s="13"/>
      <c r="G29" s="12"/>
      <c r="H29" s="13"/>
    </row>
    <row r="30" spans="1:8" ht="14.1" customHeight="1" x14ac:dyDescent="0.25">
      <c r="A30" s="11" t="s">
        <v>57</v>
      </c>
      <c r="D30" s="12">
        <f>D15-D28</f>
        <v>18094532</v>
      </c>
      <c r="E30" s="13">
        <f>D30/$D$15</f>
        <v>0.3017893410218026</v>
      </c>
      <c r="F30" s="13"/>
      <c r="G30" s="12">
        <f>G15-G28</f>
        <v>19696410</v>
      </c>
      <c r="H30" s="13">
        <f>G30/$G$15</f>
        <v>0.21792833270139195</v>
      </c>
    </row>
    <row r="31" spans="1:8" ht="12" customHeight="1" x14ac:dyDescent="0.25">
      <c r="A31" s="11"/>
      <c r="D31" s="12"/>
      <c r="E31" s="13"/>
      <c r="F31" s="13"/>
      <c r="G31" s="12"/>
      <c r="H31" s="13"/>
    </row>
    <row r="32" spans="1:8" ht="14.1" customHeight="1" x14ac:dyDescent="0.25">
      <c r="A32" s="19" t="s">
        <v>29</v>
      </c>
      <c r="D32" s="20">
        <f>Input!AI16</f>
        <v>977696</v>
      </c>
      <c r="E32" s="21">
        <f>D32/$D$15</f>
        <v>1.6306485935068799E-2</v>
      </c>
      <c r="F32" s="21"/>
      <c r="G32" s="20">
        <v>1733282</v>
      </c>
      <c r="H32" s="21">
        <f>G32/$G$15</f>
        <v>1.917767026383661E-2</v>
      </c>
    </row>
    <row r="33" spans="1:8" ht="14.1" customHeight="1" x14ac:dyDescent="0.25">
      <c r="A33" s="19" t="s">
        <v>58</v>
      </c>
      <c r="D33" s="22">
        <f>D30+D32</f>
        <v>19072228</v>
      </c>
      <c r="E33" s="23">
        <f>D33/$D$15</f>
        <v>0.31809582695687139</v>
      </c>
      <c r="F33" s="23"/>
      <c r="G33" s="22">
        <v>21429692</v>
      </c>
      <c r="H33" s="23">
        <f>G33/$G$15</f>
        <v>0.23710600296522855</v>
      </c>
    </row>
    <row r="34" spans="1:8" ht="12" customHeight="1" x14ac:dyDescent="0.25">
      <c r="A34" s="11"/>
      <c r="D34" s="12"/>
      <c r="E34" s="13"/>
      <c r="F34" s="13"/>
      <c r="G34" s="12"/>
      <c r="H34" s="13"/>
    </row>
    <row r="35" spans="1:8" ht="14.1" customHeight="1" x14ac:dyDescent="0.25">
      <c r="A35" s="19" t="s">
        <v>31</v>
      </c>
      <c r="D35" s="12">
        <f>Input!AM16</f>
        <v>4226204</v>
      </c>
      <c r="E35" s="13">
        <f>D35/$D$15</f>
        <v>7.0486670790032374E-2</v>
      </c>
      <c r="F35" s="13"/>
      <c r="G35" s="12">
        <v>2437128</v>
      </c>
      <c r="H35" s="13">
        <f>G35/$G$15</f>
        <v>2.6965281572625566E-2</v>
      </c>
    </row>
    <row r="36" spans="1:8" ht="14.1" customHeight="1" x14ac:dyDescent="0.25">
      <c r="A36" s="19" t="s">
        <v>32</v>
      </c>
      <c r="D36" s="20">
        <f>Input!AN16</f>
        <v>2178193</v>
      </c>
      <c r="E36" s="21">
        <f>D36/$D$15</f>
        <v>3.6328954519978918E-2</v>
      </c>
      <c r="F36" s="21"/>
      <c r="G36" s="20">
        <v>1414932</v>
      </c>
      <c r="H36" s="21">
        <f>G36/$G$15</f>
        <v>1.5655328643435322E-2</v>
      </c>
    </row>
    <row r="37" spans="1:8" ht="12" customHeight="1" x14ac:dyDescent="0.25">
      <c r="A37" s="11"/>
      <c r="D37" s="12"/>
      <c r="E37" s="13"/>
      <c r="F37" s="13"/>
      <c r="G37" s="12"/>
      <c r="H37" s="13"/>
    </row>
    <row r="38" spans="1:8" ht="14.1" customHeight="1" x14ac:dyDescent="0.25">
      <c r="A38" s="19" t="s">
        <v>59</v>
      </c>
      <c r="D38" s="22">
        <f>D33-D35-D36</f>
        <v>12667831</v>
      </c>
      <c r="E38" s="23">
        <f>D38/$D$15</f>
        <v>0.21128020164686007</v>
      </c>
      <c r="F38" s="23"/>
      <c r="G38" s="22">
        <f>G33-G35-G36</f>
        <v>17577632</v>
      </c>
      <c r="H38" s="23">
        <f>G38/$G$15</f>
        <v>0.19448539274916765</v>
      </c>
    </row>
    <row r="39" spans="1:8" ht="12" customHeight="1" x14ac:dyDescent="0.25">
      <c r="A39" s="11"/>
      <c r="D39" s="12"/>
      <c r="E39" s="13"/>
      <c r="F39" s="13"/>
      <c r="G39" s="12"/>
      <c r="H39" s="13"/>
    </row>
    <row r="40" spans="1:8" ht="12.75" customHeight="1" x14ac:dyDescent="0.25">
      <c r="A40" s="11"/>
      <c r="D40" s="12"/>
      <c r="E40" s="13"/>
      <c r="F40" s="13"/>
      <c r="G40" s="12"/>
      <c r="H40" s="13"/>
    </row>
    <row r="41" spans="1:8" ht="14.1" customHeight="1" x14ac:dyDescent="0.25">
      <c r="A41" s="19" t="s">
        <v>60</v>
      </c>
      <c r="D41" s="12"/>
      <c r="E41" s="13"/>
      <c r="F41" s="13"/>
      <c r="G41" s="12"/>
      <c r="H41" s="13"/>
    </row>
    <row r="42" spans="1:8" ht="14.1" customHeight="1" x14ac:dyDescent="0.25">
      <c r="A42" s="11" t="s">
        <v>34</v>
      </c>
      <c r="D42" s="12">
        <f>Input!AS16</f>
        <v>3352506</v>
      </c>
      <c r="E42" s="13">
        <f>D42/$D$15</f>
        <v>5.5914713710840343E-2</v>
      </c>
      <c r="F42" s="13"/>
      <c r="G42" s="12">
        <v>3060643</v>
      </c>
      <c r="H42" s="13">
        <f>G42/$G$15</f>
        <v>3.3864081118548321E-2</v>
      </c>
    </row>
    <row r="43" spans="1:8" ht="14.1" customHeight="1" x14ac:dyDescent="0.25">
      <c r="A43" s="11" t="s">
        <v>61</v>
      </c>
      <c r="D43" s="12">
        <f>Input!AT16</f>
        <v>716627</v>
      </c>
      <c r="E43" s="13">
        <f>D43/$D$15</f>
        <v>1.1952251104832737E-2</v>
      </c>
      <c r="F43" s="13"/>
      <c r="G43" s="12">
        <v>679358</v>
      </c>
      <c r="H43" s="13">
        <f>G43/$G$15</f>
        <v>7.516667060004957E-3</v>
      </c>
    </row>
    <row r="45" spans="1:8" x14ac:dyDescent="0.25">
      <c r="A45" s="24"/>
    </row>
  </sheetData>
  <phoneticPr fontId="9" type="noConversion"/>
  <pageMargins left="0.69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T16"/>
  <sheetViews>
    <sheetView showGridLines="0" defaultGridColor="0" colorId="22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4" sqref="B14"/>
    </sheetView>
  </sheetViews>
  <sheetFormatPr defaultColWidth="9.6640625" defaultRowHeight="13.2" x14ac:dyDescent="0.25"/>
  <cols>
    <col min="1" max="1" width="46" bestFit="1" customWidth="1"/>
    <col min="2" max="9" width="12.6640625" customWidth="1"/>
    <col min="10" max="10" width="5.6640625" customWidth="1"/>
    <col min="11" max="12" width="12.6640625" customWidth="1"/>
    <col min="13" max="13" width="14.88671875" customWidth="1"/>
    <col min="14" max="26" width="12.6640625" customWidth="1"/>
    <col min="27" max="27" width="5.6640625" customWidth="1"/>
    <col min="28" max="28" width="12.6640625" customWidth="1"/>
    <col min="29" max="29" width="5.6640625" customWidth="1"/>
    <col min="30" max="30" width="12.6640625" customWidth="1"/>
    <col min="31" max="31" width="5.6640625" customWidth="1"/>
    <col min="32" max="35" width="12.6640625" customWidth="1"/>
    <col min="36" max="36" width="5.6640625" customWidth="1"/>
    <col min="37" max="37" width="12.6640625" customWidth="1"/>
    <col min="38" max="38" width="5.6640625" customWidth="1"/>
    <col min="39" max="40" width="12.6640625" customWidth="1"/>
    <col min="41" max="41" width="5.6640625" customWidth="1"/>
    <col min="42" max="42" width="12.6640625" customWidth="1"/>
    <col min="43" max="44" width="5.6640625" customWidth="1"/>
    <col min="45" max="46" width="12.6640625" customWidth="1"/>
  </cols>
  <sheetData>
    <row r="1" spans="1:46" ht="55.2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/>
      <c r="K1" s="2" t="s">
        <v>9</v>
      </c>
      <c r="L1" s="1"/>
      <c r="M1" s="2" t="s">
        <v>10</v>
      </c>
      <c r="N1" s="1" t="s">
        <v>11</v>
      </c>
      <c r="O1" s="1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2" t="s">
        <v>23</v>
      </c>
      <c r="AA1" s="1"/>
      <c r="AB1" s="2" t="s">
        <v>24</v>
      </c>
      <c r="AC1" s="1"/>
      <c r="AD1" s="2" t="s">
        <v>25</v>
      </c>
      <c r="AE1" s="1"/>
      <c r="AF1" s="1" t="s">
        <v>26</v>
      </c>
      <c r="AG1" s="1" t="s">
        <v>27</v>
      </c>
      <c r="AH1" s="1" t="s">
        <v>28</v>
      </c>
      <c r="AI1" s="2" t="s">
        <v>29</v>
      </c>
      <c r="AJ1" s="2"/>
      <c r="AK1" s="2" t="s">
        <v>30</v>
      </c>
      <c r="AL1" s="2"/>
      <c r="AM1" s="2" t="s">
        <v>31</v>
      </c>
      <c r="AN1" s="2" t="s">
        <v>32</v>
      </c>
      <c r="AO1" s="2"/>
      <c r="AP1" s="2" t="s">
        <v>33</v>
      </c>
      <c r="AQ1" s="2"/>
      <c r="AR1" s="1"/>
      <c r="AS1" s="2" t="s">
        <v>34</v>
      </c>
      <c r="AT1" s="2" t="s">
        <v>35</v>
      </c>
    </row>
    <row r="2" spans="1:46" ht="12.9" customHeight="1" x14ac:dyDescent="0.25">
      <c r="A2" s="1"/>
      <c r="B2" s="1"/>
      <c r="C2" s="1"/>
      <c r="D2" s="2"/>
      <c r="E2" s="2"/>
      <c r="F2" s="1"/>
      <c r="G2" s="1"/>
      <c r="H2" s="1"/>
      <c r="I2" s="2"/>
      <c r="J2" s="2"/>
      <c r="K2" s="2"/>
      <c r="L2" s="1"/>
      <c r="M2" s="2"/>
      <c r="N2" s="1"/>
      <c r="O2" s="1"/>
      <c r="P2" s="2"/>
      <c r="Q2" s="2"/>
      <c r="R2" s="2"/>
      <c r="S2" s="2"/>
      <c r="T2" s="2"/>
      <c r="U2" s="2"/>
      <c r="V2" s="1"/>
      <c r="W2" s="1"/>
      <c r="X2" s="1"/>
      <c r="Y2" s="1"/>
      <c r="Z2" s="2"/>
      <c r="AA2" s="1"/>
      <c r="AB2" s="2"/>
      <c r="AC2" s="1"/>
      <c r="AD2" s="2"/>
      <c r="AE2" s="1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1"/>
      <c r="AS2" s="2"/>
      <c r="AT2" s="2"/>
    </row>
    <row r="3" spans="1:46" ht="13.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3.8" x14ac:dyDescent="0.25">
      <c r="A4" s="25">
        <v>802</v>
      </c>
      <c r="B4" s="3">
        <v>15932002</v>
      </c>
      <c r="C4" s="3"/>
      <c r="D4" s="3">
        <f>B4-C4</f>
        <v>15932002</v>
      </c>
      <c r="E4" s="3">
        <v>4737908</v>
      </c>
      <c r="F4" s="3"/>
      <c r="G4" s="3">
        <v>5015565</v>
      </c>
      <c r="H4" s="3">
        <v>150627</v>
      </c>
      <c r="I4" s="3">
        <f>SUM(F4:H4)</f>
        <v>5166192</v>
      </c>
      <c r="J4" s="3"/>
      <c r="K4" s="3">
        <f>D4+E4+I4</f>
        <v>25836102</v>
      </c>
      <c r="L4" s="3"/>
      <c r="M4" s="3">
        <v>7726256</v>
      </c>
      <c r="N4" s="3">
        <v>855459</v>
      </c>
      <c r="O4" s="3">
        <v>4338235</v>
      </c>
      <c r="P4" s="3">
        <v>0</v>
      </c>
      <c r="Q4" s="3">
        <v>0</v>
      </c>
      <c r="R4" s="3">
        <f>N4+O4</f>
        <v>5193694</v>
      </c>
      <c r="S4" s="3">
        <v>173679</v>
      </c>
      <c r="T4" s="3">
        <v>517013</v>
      </c>
      <c r="U4" s="3">
        <v>105200</v>
      </c>
      <c r="V4" s="3">
        <v>1421140</v>
      </c>
      <c r="W4" s="3">
        <v>248415</v>
      </c>
      <c r="X4" s="3">
        <v>950000</v>
      </c>
      <c r="Y4" s="3">
        <v>4375</v>
      </c>
      <c r="Z4" s="3">
        <f>SUM(V4:Y4)</f>
        <v>2623930</v>
      </c>
      <c r="AA4" s="3"/>
      <c r="AB4" s="3">
        <f>SUM(P4:U4)+M4+Z4</f>
        <v>16339772</v>
      </c>
      <c r="AC4" s="4"/>
      <c r="AD4" s="3">
        <f>K4-AB4</f>
        <v>9496330</v>
      </c>
      <c r="AE4" s="3"/>
      <c r="AF4" s="3"/>
      <c r="AG4" s="3"/>
      <c r="AH4" s="3"/>
      <c r="AI4" s="3">
        <f>SUM(AF4:AH4)</f>
        <v>0</v>
      </c>
      <c r="AJ4" s="3"/>
      <c r="AK4" s="3">
        <f>AD4+AI4</f>
        <v>9496330</v>
      </c>
      <c r="AL4" s="3"/>
      <c r="AM4" s="3">
        <v>1303530</v>
      </c>
      <c r="AN4" s="3">
        <v>0</v>
      </c>
      <c r="AO4" s="3"/>
      <c r="AP4" s="3">
        <f>AK4-AM4-AN4</f>
        <v>8192800</v>
      </c>
      <c r="AQ4" s="3"/>
      <c r="AR4" s="3"/>
      <c r="AS4" s="3">
        <v>1088281</v>
      </c>
      <c r="AT4" s="3">
        <v>259262</v>
      </c>
    </row>
    <row r="5" spans="1:46" ht="13.8" x14ac:dyDescent="0.25">
      <c r="A5" s="3" t="s">
        <v>36</v>
      </c>
      <c r="B5" s="3">
        <v>375810</v>
      </c>
      <c r="C5" s="3"/>
      <c r="D5" s="3">
        <f t="shared" ref="D5:D14" si="0">B5-C5</f>
        <v>375810</v>
      </c>
      <c r="E5" s="3">
        <v>294813</v>
      </c>
      <c r="F5" s="3"/>
      <c r="G5" s="3">
        <v>55782</v>
      </c>
      <c r="H5" s="3"/>
      <c r="I5" s="3">
        <f>SUM(F5:H5)</f>
        <v>55782</v>
      </c>
      <c r="J5" s="3"/>
      <c r="K5" s="3">
        <f>D5+E5+I5</f>
        <v>726405</v>
      </c>
      <c r="L5" s="3"/>
      <c r="M5" s="3">
        <v>191393</v>
      </c>
      <c r="N5" s="3">
        <v>22016</v>
      </c>
      <c r="O5" s="3">
        <v>92589</v>
      </c>
      <c r="P5" s="3">
        <v>0</v>
      </c>
      <c r="Q5" s="3">
        <v>0</v>
      </c>
      <c r="R5" s="3">
        <f t="shared" ref="R5:R14" si="1">N5+O5</f>
        <v>114605</v>
      </c>
      <c r="S5" s="3">
        <v>0</v>
      </c>
      <c r="T5" s="3">
        <v>7763</v>
      </c>
      <c r="U5" s="3">
        <v>118601</v>
      </c>
      <c r="V5" s="3">
        <v>1</v>
      </c>
      <c r="W5" s="3">
        <v>1861</v>
      </c>
      <c r="X5" s="3">
        <v>137528</v>
      </c>
      <c r="Y5" s="3">
        <v>0</v>
      </c>
      <c r="Z5" s="3">
        <f>SUM(V5:Y5)</f>
        <v>139390</v>
      </c>
      <c r="AA5" s="3"/>
      <c r="AB5" s="3">
        <f>SUM(P5:U5)+M5+Z5</f>
        <v>571752</v>
      </c>
      <c r="AC5" s="4"/>
      <c r="AD5" s="3">
        <f>K5-AB5</f>
        <v>154653</v>
      </c>
      <c r="AE5" s="3"/>
      <c r="AF5" s="3"/>
      <c r="AG5" s="3"/>
      <c r="AH5" s="3"/>
      <c r="AI5" s="3">
        <f t="shared" ref="AI5:AI14" si="2">SUM(AF5:AH5)</f>
        <v>0</v>
      </c>
      <c r="AJ5" s="3"/>
      <c r="AK5" s="3">
        <f>AD5+AI5</f>
        <v>154653</v>
      </c>
      <c r="AL5" s="3"/>
      <c r="AM5" s="3">
        <v>32605</v>
      </c>
      <c r="AN5" s="3">
        <v>0</v>
      </c>
      <c r="AO5" s="3"/>
      <c r="AP5" s="3">
        <f>AK5-AM5-AN5</f>
        <v>122048</v>
      </c>
      <c r="AQ5" s="3"/>
      <c r="AR5" s="3"/>
      <c r="AS5" s="3">
        <v>97598</v>
      </c>
      <c r="AT5" s="3">
        <v>2318</v>
      </c>
    </row>
    <row r="6" spans="1:46" ht="13.8" x14ac:dyDescent="0.25">
      <c r="A6" s="3" t="s">
        <v>65</v>
      </c>
      <c r="B6" s="3">
        <v>2071399</v>
      </c>
      <c r="C6" s="3"/>
      <c r="D6" s="3">
        <f t="shared" si="0"/>
        <v>2071399</v>
      </c>
      <c r="E6" s="3">
        <v>1377071</v>
      </c>
      <c r="F6" s="3"/>
      <c r="G6" s="3">
        <v>199385</v>
      </c>
      <c r="H6" s="3">
        <v>210833</v>
      </c>
      <c r="I6" s="3">
        <f t="shared" ref="I6:I14" si="3">SUM(F6:H6)</f>
        <v>410218</v>
      </c>
      <c r="J6" s="3"/>
      <c r="K6" s="3">
        <f t="shared" ref="K6:K14" si="4">D6+E6+I6</f>
        <v>3858688</v>
      </c>
      <c r="L6" s="3"/>
      <c r="M6" s="3">
        <v>1780159</v>
      </c>
      <c r="N6" s="3">
        <v>61688</v>
      </c>
      <c r="O6" s="3">
        <v>95701</v>
      </c>
      <c r="P6" s="3">
        <v>4280</v>
      </c>
      <c r="Q6" s="3">
        <v>0</v>
      </c>
      <c r="R6" s="3">
        <f t="shared" si="1"/>
        <v>157389</v>
      </c>
      <c r="S6" s="3">
        <v>5891</v>
      </c>
      <c r="T6" s="3">
        <v>231170</v>
      </c>
      <c r="U6" s="3">
        <v>95140</v>
      </c>
      <c r="V6" s="3">
        <v>5317</v>
      </c>
      <c r="W6" s="3">
        <v>5893</v>
      </c>
      <c r="X6" s="3">
        <v>0</v>
      </c>
      <c r="Y6" s="3">
        <v>500</v>
      </c>
      <c r="Z6" s="3">
        <f t="shared" ref="Z6:Z14" si="5">SUM(V6:Y6)</f>
        <v>11710</v>
      </c>
      <c r="AA6" s="3"/>
      <c r="AB6" s="3">
        <f t="shared" ref="AB6:AB14" si="6">SUM(P6:U6)+M6+Z6</f>
        <v>2285739</v>
      </c>
      <c r="AC6" s="4"/>
      <c r="AD6" s="3">
        <f t="shared" ref="AD6:AD14" si="7">K6-AB6</f>
        <v>1572949</v>
      </c>
      <c r="AE6" s="3"/>
      <c r="AF6" s="3"/>
      <c r="AG6" s="3"/>
      <c r="AH6" s="3">
        <v>31481</v>
      </c>
      <c r="AI6" s="3">
        <f t="shared" si="2"/>
        <v>31481</v>
      </c>
      <c r="AJ6" s="3"/>
      <c r="AK6" s="3">
        <f t="shared" ref="AK6:AK14" si="8">AD6+AI6</f>
        <v>1604430</v>
      </c>
      <c r="AL6" s="3"/>
      <c r="AM6" s="3">
        <v>833297</v>
      </c>
      <c r="AN6" s="3">
        <v>0</v>
      </c>
      <c r="AO6" s="3"/>
      <c r="AP6" s="3">
        <f t="shared" ref="AP6:AP14" si="9">AK6-AM6-AN6</f>
        <v>771133</v>
      </c>
      <c r="AQ6" s="3"/>
      <c r="AR6" s="3"/>
      <c r="AS6" s="3">
        <v>17288</v>
      </c>
      <c r="AT6" s="3">
        <v>400</v>
      </c>
    </row>
    <row r="7" spans="1:46" ht="13.8" x14ac:dyDescent="0.25">
      <c r="A7" s="3" t="s">
        <v>37</v>
      </c>
      <c r="B7" s="3">
        <v>6155512</v>
      </c>
      <c r="C7" s="3"/>
      <c r="D7" s="3">
        <f t="shared" si="0"/>
        <v>6155512</v>
      </c>
      <c r="E7" s="3">
        <v>320624</v>
      </c>
      <c r="F7" s="3"/>
      <c r="G7" s="3">
        <v>225560</v>
      </c>
      <c r="H7" s="3">
        <v>275987</v>
      </c>
      <c r="I7" s="3">
        <f t="shared" si="3"/>
        <v>501547</v>
      </c>
      <c r="J7" s="3"/>
      <c r="K7" s="3">
        <f t="shared" si="4"/>
        <v>6977683</v>
      </c>
      <c r="L7" s="3"/>
      <c r="M7" s="3">
        <v>1864599</v>
      </c>
      <c r="N7" s="3">
        <v>385244</v>
      </c>
      <c r="O7" s="3">
        <v>543275</v>
      </c>
      <c r="P7" s="3">
        <v>0</v>
      </c>
      <c r="Q7" s="3">
        <v>0</v>
      </c>
      <c r="R7" s="3">
        <f t="shared" si="1"/>
        <v>928519</v>
      </c>
      <c r="S7" s="3">
        <v>60182</v>
      </c>
      <c r="T7" s="3">
        <v>138669</v>
      </c>
      <c r="U7" s="3">
        <v>193371</v>
      </c>
      <c r="V7" s="3">
        <v>58739</v>
      </c>
      <c r="W7" s="3">
        <v>50465</v>
      </c>
      <c r="X7" s="3">
        <v>366121</v>
      </c>
      <c r="Y7" s="3">
        <v>5270</v>
      </c>
      <c r="Z7" s="3">
        <f t="shared" si="5"/>
        <v>480595</v>
      </c>
      <c r="AA7" s="3"/>
      <c r="AB7" s="3">
        <f t="shared" si="6"/>
        <v>3665935</v>
      </c>
      <c r="AC7" s="4"/>
      <c r="AD7" s="3">
        <f t="shared" si="7"/>
        <v>3311748</v>
      </c>
      <c r="AE7" s="3"/>
      <c r="AF7" s="3"/>
      <c r="AG7" s="3">
        <v>3286</v>
      </c>
      <c r="AH7" s="3"/>
      <c r="AI7" s="3">
        <f t="shared" si="2"/>
        <v>3286</v>
      </c>
      <c r="AJ7" s="3"/>
      <c r="AK7" s="3">
        <f t="shared" si="8"/>
        <v>3315034</v>
      </c>
      <c r="AL7" s="3"/>
      <c r="AM7" s="3">
        <v>98434</v>
      </c>
      <c r="AN7" s="3">
        <v>1522091</v>
      </c>
      <c r="AO7" s="3"/>
      <c r="AP7" s="3">
        <f t="shared" si="9"/>
        <v>1694509</v>
      </c>
      <c r="AQ7" s="3"/>
      <c r="AR7" s="3"/>
      <c r="AS7" s="3">
        <v>152831</v>
      </c>
      <c r="AT7" s="3">
        <v>32124</v>
      </c>
    </row>
    <row r="8" spans="1:46" ht="13.8" x14ac:dyDescent="0.25">
      <c r="A8" s="3" t="s">
        <v>38</v>
      </c>
      <c r="B8" s="3">
        <v>878065</v>
      </c>
      <c r="C8" s="3"/>
      <c r="D8" s="3">
        <f t="shared" si="0"/>
        <v>878065</v>
      </c>
      <c r="E8" s="3">
        <v>91214</v>
      </c>
      <c r="F8" s="3"/>
      <c r="G8" s="3">
        <v>223567</v>
      </c>
      <c r="H8" s="3">
        <v>135582</v>
      </c>
      <c r="I8" s="3">
        <f t="shared" si="3"/>
        <v>359149</v>
      </c>
      <c r="J8" s="3"/>
      <c r="K8" s="3">
        <f t="shared" si="4"/>
        <v>1328428</v>
      </c>
      <c r="L8" s="3"/>
      <c r="M8" s="3">
        <v>389724</v>
      </c>
      <c r="N8" s="3">
        <v>51270</v>
      </c>
      <c r="O8" s="3">
        <v>228511</v>
      </c>
      <c r="P8" s="3">
        <v>0</v>
      </c>
      <c r="Q8" s="3">
        <v>0</v>
      </c>
      <c r="R8" s="3">
        <f t="shared" si="1"/>
        <v>279781</v>
      </c>
      <c r="S8" s="3">
        <v>44526</v>
      </c>
      <c r="T8" s="3">
        <v>89502</v>
      </c>
      <c r="U8" s="3">
        <v>82610</v>
      </c>
      <c r="V8" s="3">
        <v>12893</v>
      </c>
      <c r="W8" s="3">
        <v>17971</v>
      </c>
      <c r="X8" s="3">
        <v>0</v>
      </c>
      <c r="Y8" s="3">
        <v>0</v>
      </c>
      <c r="Z8" s="3">
        <f t="shared" si="5"/>
        <v>30864</v>
      </c>
      <c r="AA8" s="3"/>
      <c r="AB8" s="3">
        <f t="shared" si="6"/>
        <v>917007</v>
      </c>
      <c r="AC8" s="4"/>
      <c r="AD8" s="3">
        <f t="shared" si="7"/>
        <v>411421</v>
      </c>
      <c r="AE8" s="3"/>
      <c r="AF8" s="3"/>
      <c r="AG8" s="3"/>
      <c r="AH8" s="3">
        <v>6996</v>
      </c>
      <c r="AI8" s="3">
        <f t="shared" si="2"/>
        <v>6996</v>
      </c>
      <c r="AJ8" s="3"/>
      <c r="AK8" s="3">
        <f t="shared" si="8"/>
        <v>418417</v>
      </c>
      <c r="AL8" s="3"/>
      <c r="AM8" s="3">
        <v>166423</v>
      </c>
      <c r="AN8" s="3">
        <v>0</v>
      </c>
      <c r="AO8" s="3"/>
      <c r="AP8" s="3">
        <f t="shared" si="9"/>
        <v>251994</v>
      </c>
      <c r="AQ8" s="3"/>
      <c r="AR8" s="3"/>
      <c r="AS8" s="3">
        <v>38737</v>
      </c>
      <c r="AT8" s="3">
        <v>41473</v>
      </c>
    </row>
    <row r="9" spans="1:46" ht="13.8" x14ac:dyDescent="0.25">
      <c r="A9" s="3" t="s">
        <v>39</v>
      </c>
      <c r="B9" s="3">
        <v>199544</v>
      </c>
      <c r="C9" s="3"/>
      <c r="D9" s="3">
        <f t="shared" si="0"/>
        <v>199544</v>
      </c>
      <c r="E9" s="3">
        <v>30343</v>
      </c>
      <c r="F9" s="3"/>
      <c r="G9" s="3">
        <v>34663</v>
      </c>
      <c r="H9" s="3"/>
      <c r="I9" s="3">
        <f t="shared" si="3"/>
        <v>34663</v>
      </c>
      <c r="J9" s="3"/>
      <c r="K9" s="3">
        <f t="shared" si="4"/>
        <v>264550</v>
      </c>
      <c r="L9" s="3"/>
      <c r="M9" s="3">
        <v>129045</v>
      </c>
      <c r="N9" s="3">
        <v>15828</v>
      </c>
      <c r="O9" s="3">
        <v>80254</v>
      </c>
      <c r="P9" s="3">
        <v>0</v>
      </c>
      <c r="Q9" s="3">
        <v>0</v>
      </c>
      <c r="R9" s="3">
        <f t="shared" si="1"/>
        <v>96082</v>
      </c>
      <c r="S9" s="3">
        <v>3586</v>
      </c>
      <c r="T9" s="3">
        <v>4115</v>
      </c>
      <c r="U9" s="3">
        <v>3220</v>
      </c>
      <c r="V9" s="3">
        <v>5772</v>
      </c>
      <c r="W9" s="3">
        <v>36</v>
      </c>
      <c r="X9" s="3">
        <v>14645</v>
      </c>
      <c r="Y9" s="3">
        <v>8622</v>
      </c>
      <c r="Z9" s="3">
        <f t="shared" si="5"/>
        <v>29075</v>
      </c>
      <c r="AA9" s="3"/>
      <c r="AB9" s="3">
        <f t="shared" si="6"/>
        <v>265123</v>
      </c>
      <c r="AC9" s="4"/>
      <c r="AD9" s="3">
        <f t="shared" si="7"/>
        <v>-573</v>
      </c>
      <c r="AE9" s="3"/>
      <c r="AF9" s="3"/>
      <c r="AG9" s="3"/>
      <c r="AH9" s="3">
        <v>1775</v>
      </c>
      <c r="AI9" s="3">
        <f t="shared" si="2"/>
        <v>1775</v>
      </c>
      <c r="AJ9" s="3"/>
      <c r="AK9" s="3">
        <f t="shared" si="8"/>
        <v>1202</v>
      </c>
      <c r="AL9" s="3"/>
      <c r="AM9" s="3">
        <v>12063</v>
      </c>
      <c r="AN9" s="3">
        <v>0</v>
      </c>
      <c r="AO9" s="3"/>
      <c r="AP9" s="3">
        <f t="shared" si="9"/>
        <v>-10861</v>
      </c>
      <c r="AQ9" s="3"/>
      <c r="AR9" s="3"/>
      <c r="AS9" s="3">
        <v>20188</v>
      </c>
      <c r="AT9" s="3">
        <v>11036</v>
      </c>
    </row>
    <row r="10" spans="1:46" ht="13.8" x14ac:dyDescent="0.25">
      <c r="A10" s="3" t="s">
        <v>66</v>
      </c>
      <c r="B10" s="3">
        <v>10098012</v>
      </c>
      <c r="C10" s="3"/>
      <c r="D10" s="3">
        <f t="shared" si="0"/>
        <v>10098012</v>
      </c>
      <c r="E10" s="3">
        <v>887773</v>
      </c>
      <c r="F10" s="3"/>
      <c r="G10" s="3">
        <v>1767182</v>
      </c>
      <c r="H10" s="3">
        <v>1378728</v>
      </c>
      <c r="I10" s="3">
        <f>SUM(F10:H10)</f>
        <v>3145910</v>
      </c>
      <c r="J10" s="3"/>
      <c r="K10" s="3">
        <f>D10+E10+I10</f>
        <v>14131695</v>
      </c>
      <c r="L10" s="3"/>
      <c r="M10" s="3">
        <v>5092866</v>
      </c>
      <c r="N10" s="3">
        <v>590349</v>
      </c>
      <c r="O10" s="3">
        <v>2850490</v>
      </c>
      <c r="P10" s="3">
        <v>0</v>
      </c>
      <c r="Q10" s="3">
        <v>442765</v>
      </c>
      <c r="R10" s="3">
        <f t="shared" si="1"/>
        <v>3440839</v>
      </c>
      <c r="S10" s="3">
        <v>226911</v>
      </c>
      <c r="T10" s="3">
        <v>812570</v>
      </c>
      <c r="U10" s="3">
        <v>182851</v>
      </c>
      <c r="V10" s="3">
        <v>53516</v>
      </c>
      <c r="W10" s="3">
        <v>124994</v>
      </c>
      <c r="X10" s="3">
        <v>1345195</v>
      </c>
      <c r="Y10" s="3">
        <v>-7696</v>
      </c>
      <c r="Z10" s="3">
        <f>SUM(V10:Y10)</f>
        <v>1516009</v>
      </c>
      <c r="AA10" s="3"/>
      <c r="AB10" s="3">
        <f>SUM(P10:U10)+M10+Z10</f>
        <v>11714811</v>
      </c>
      <c r="AC10" s="4"/>
      <c r="AD10" s="3">
        <f>K10-AB10</f>
        <v>2416884</v>
      </c>
      <c r="AE10" s="3"/>
      <c r="AF10" s="3"/>
      <c r="AG10" s="3"/>
      <c r="AH10" s="3"/>
      <c r="AI10" s="3">
        <f t="shared" si="2"/>
        <v>0</v>
      </c>
      <c r="AJ10" s="3"/>
      <c r="AK10" s="3">
        <f>AD10+AI10</f>
        <v>2416884</v>
      </c>
      <c r="AL10" s="3"/>
      <c r="AM10" s="3">
        <v>1658835</v>
      </c>
      <c r="AN10" s="3">
        <v>0</v>
      </c>
      <c r="AO10" s="3"/>
      <c r="AP10" s="3">
        <f>AK10-AM10-AN10</f>
        <v>758049</v>
      </c>
      <c r="AQ10" s="3"/>
      <c r="AR10" s="3"/>
      <c r="AS10" s="3">
        <v>1284300</v>
      </c>
      <c r="AT10" s="3">
        <v>117604</v>
      </c>
    </row>
    <row r="11" spans="1:46" ht="13.8" x14ac:dyDescent="0.25">
      <c r="A11" s="3" t="s">
        <v>64</v>
      </c>
      <c r="B11" s="3">
        <v>2737062</v>
      </c>
      <c r="C11" s="3"/>
      <c r="D11" s="3">
        <f t="shared" si="0"/>
        <v>2737062</v>
      </c>
      <c r="E11" s="3">
        <v>206750</v>
      </c>
      <c r="F11" s="3"/>
      <c r="G11" s="3">
        <v>355342</v>
      </c>
      <c r="H11" s="3">
        <v>346428</v>
      </c>
      <c r="I11" s="3">
        <f t="shared" si="3"/>
        <v>701770</v>
      </c>
      <c r="J11" s="3"/>
      <c r="K11" s="3">
        <f t="shared" si="4"/>
        <v>3645582</v>
      </c>
      <c r="L11" s="3"/>
      <c r="M11" s="3">
        <v>2102318</v>
      </c>
      <c r="N11" s="3">
        <v>132483</v>
      </c>
      <c r="O11" s="3">
        <v>528181</v>
      </c>
      <c r="P11" s="3">
        <v>-100</v>
      </c>
      <c r="Q11" s="3">
        <v>119443</v>
      </c>
      <c r="R11" s="3">
        <f t="shared" si="1"/>
        <v>660664</v>
      </c>
      <c r="S11" s="3">
        <v>86760</v>
      </c>
      <c r="T11" s="3">
        <v>201381</v>
      </c>
      <c r="U11" s="3">
        <v>255977</v>
      </c>
      <c r="V11" s="3">
        <v>24045</v>
      </c>
      <c r="W11" s="3">
        <v>13360</v>
      </c>
      <c r="X11" s="3">
        <v>377515</v>
      </c>
      <c r="Y11" s="3">
        <v>2213</v>
      </c>
      <c r="Z11" s="3">
        <f t="shared" si="5"/>
        <v>417133</v>
      </c>
      <c r="AA11" s="3"/>
      <c r="AB11" s="3">
        <f t="shared" si="6"/>
        <v>3843576</v>
      </c>
      <c r="AC11" s="4"/>
      <c r="AD11" s="3">
        <f t="shared" si="7"/>
        <v>-197994</v>
      </c>
      <c r="AE11" s="3"/>
      <c r="AF11" s="3"/>
      <c r="AG11" s="3"/>
      <c r="AH11" s="3">
        <v>937639</v>
      </c>
      <c r="AI11" s="3">
        <f t="shared" si="2"/>
        <v>937639</v>
      </c>
      <c r="AJ11" s="3"/>
      <c r="AK11" s="3">
        <f t="shared" si="8"/>
        <v>739645</v>
      </c>
      <c r="AL11" s="3"/>
      <c r="AM11" s="3">
        <v>0</v>
      </c>
      <c r="AN11" s="3">
        <v>650745</v>
      </c>
      <c r="AO11" s="3"/>
      <c r="AP11" s="3">
        <f t="shared" si="9"/>
        <v>88900</v>
      </c>
      <c r="AQ11" s="3"/>
      <c r="AR11" s="3"/>
      <c r="AS11" s="3">
        <v>567283</v>
      </c>
      <c r="AT11" s="3">
        <v>214928</v>
      </c>
    </row>
    <row r="12" spans="1:46" ht="13.8" x14ac:dyDescent="0.25">
      <c r="A12" s="3" t="s">
        <v>40</v>
      </c>
      <c r="B12" s="3">
        <v>393956</v>
      </c>
      <c r="C12" s="3"/>
      <c r="D12" s="3">
        <f t="shared" si="0"/>
        <v>393956</v>
      </c>
      <c r="E12" s="3">
        <v>30010</v>
      </c>
      <c r="F12" s="3"/>
      <c r="G12" s="3">
        <v>40109</v>
      </c>
      <c r="H12" s="3"/>
      <c r="I12" s="3">
        <f t="shared" si="3"/>
        <v>40109</v>
      </c>
      <c r="J12" s="3"/>
      <c r="K12" s="3">
        <f t="shared" si="4"/>
        <v>464075</v>
      </c>
      <c r="L12" s="3"/>
      <c r="M12" s="3">
        <v>212491</v>
      </c>
      <c r="N12" s="3">
        <v>19980</v>
      </c>
      <c r="O12" s="3">
        <v>116136</v>
      </c>
      <c r="P12" s="3">
        <v>0</v>
      </c>
      <c r="Q12" s="3">
        <v>0</v>
      </c>
      <c r="R12" s="3">
        <f t="shared" si="1"/>
        <v>136116</v>
      </c>
      <c r="S12" s="3">
        <v>4008</v>
      </c>
      <c r="T12" s="3">
        <v>8653</v>
      </c>
      <c r="U12" s="3">
        <v>0</v>
      </c>
      <c r="V12" s="3">
        <v>5169</v>
      </c>
      <c r="W12" s="3">
        <v>2208</v>
      </c>
      <c r="X12" s="3">
        <v>56330</v>
      </c>
      <c r="Y12" s="3">
        <v>2004</v>
      </c>
      <c r="Z12" s="3">
        <f t="shared" si="5"/>
        <v>65711</v>
      </c>
      <c r="AA12" s="3"/>
      <c r="AB12" s="3">
        <f t="shared" si="6"/>
        <v>426979</v>
      </c>
      <c r="AC12" s="4"/>
      <c r="AD12" s="3">
        <f t="shared" si="7"/>
        <v>37096</v>
      </c>
      <c r="AE12" s="3"/>
      <c r="AF12" s="3"/>
      <c r="AG12" s="3">
        <v>-3500</v>
      </c>
      <c r="AH12" s="3"/>
      <c r="AI12" s="3">
        <f t="shared" si="2"/>
        <v>-3500</v>
      </c>
      <c r="AJ12" s="3"/>
      <c r="AK12" s="3">
        <f t="shared" si="8"/>
        <v>33596</v>
      </c>
      <c r="AL12" s="3"/>
      <c r="AM12" s="3">
        <v>69352</v>
      </c>
      <c r="AN12" s="3">
        <v>0</v>
      </c>
      <c r="AO12" s="3"/>
      <c r="AP12" s="3">
        <f t="shared" si="9"/>
        <v>-35756</v>
      </c>
      <c r="AQ12" s="3"/>
      <c r="AR12" s="3"/>
      <c r="AS12" s="3">
        <v>41417</v>
      </c>
      <c r="AT12" s="3">
        <v>0</v>
      </c>
    </row>
    <row r="13" spans="1:46" ht="13.8" x14ac:dyDescent="0.25">
      <c r="A13" s="3" t="s">
        <v>41</v>
      </c>
      <c r="B13" s="3">
        <v>23705</v>
      </c>
      <c r="C13" s="3"/>
      <c r="D13" s="3">
        <f t="shared" si="0"/>
        <v>23705</v>
      </c>
      <c r="E13" s="3">
        <v>182</v>
      </c>
      <c r="F13" s="3"/>
      <c r="G13" s="3">
        <v>0</v>
      </c>
      <c r="H13" s="3"/>
      <c r="I13" s="3">
        <f t="shared" si="3"/>
        <v>0</v>
      </c>
      <c r="J13" s="3"/>
      <c r="K13" s="3">
        <f t="shared" si="4"/>
        <v>23887</v>
      </c>
      <c r="L13" s="3"/>
      <c r="M13" s="3">
        <v>2713</v>
      </c>
      <c r="N13" s="3">
        <v>2520</v>
      </c>
      <c r="O13" s="3">
        <v>968</v>
      </c>
      <c r="P13" s="3">
        <v>0</v>
      </c>
      <c r="Q13" s="3">
        <v>0</v>
      </c>
      <c r="R13" s="3">
        <f t="shared" si="1"/>
        <v>3488</v>
      </c>
      <c r="S13" s="3">
        <v>400</v>
      </c>
      <c r="T13" s="3">
        <v>0</v>
      </c>
      <c r="U13" s="3">
        <v>3158</v>
      </c>
      <c r="V13" s="3">
        <v>1000</v>
      </c>
      <c r="W13" s="3">
        <v>0</v>
      </c>
      <c r="X13" s="3">
        <v>0</v>
      </c>
      <c r="Y13" s="3">
        <v>2000</v>
      </c>
      <c r="Z13" s="3">
        <f t="shared" si="5"/>
        <v>3000</v>
      </c>
      <c r="AA13" s="3"/>
      <c r="AB13" s="3">
        <f t="shared" si="6"/>
        <v>12759</v>
      </c>
      <c r="AC13" s="4"/>
      <c r="AD13" s="3">
        <f t="shared" si="7"/>
        <v>11128</v>
      </c>
      <c r="AE13" s="3"/>
      <c r="AF13" s="3"/>
      <c r="AG13" s="3"/>
      <c r="AH13" s="3">
        <v>11</v>
      </c>
      <c r="AI13" s="3">
        <f t="shared" si="2"/>
        <v>11</v>
      </c>
      <c r="AJ13" s="3"/>
      <c r="AK13" s="3">
        <f t="shared" si="8"/>
        <v>11139</v>
      </c>
      <c r="AL13" s="3"/>
      <c r="AM13" s="3">
        <v>10331</v>
      </c>
      <c r="AN13" s="3">
        <v>0</v>
      </c>
      <c r="AO13" s="3"/>
      <c r="AP13" s="3">
        <f t="shared" si="9"/>
        <v>808</v>
      </c>
      <c r="AQ13" s="3"/>
      <c r="AR13" s="3"/>
      <c r="AS13" s="3">
        <v>0</v>
      </c>
      <c r="AT13" s="3">
        <v>0</v>
      </c>
    </row>
    <row r="14" spans="1:46" ht="13.8" x14ac:dyDescent="0.25">
      <c r="A14" s="3" t="s">
        <v>42</v>
      </c>
      <c r="B14" s="3">
        <v>1740644</v>
      </c>
      <c r="C14" s="3"/>
      <c r="D14" s="3">
        <f t="shared" si="0"/>
        <v>1740644</v>
      </c>
      <c r="E14" s="3">
        <v>493593</v>
      </c>
      <c r="F14" s="3"/>
      <c r="G14" s="3">
        <v>390664</v>
      </c>
      <c r="H14" s="3">
        <v>75496</v>
      </c>
      <c r="I14" s="3">
        <f t="shared" si="3"/>
        <v>466160</v>
      </c>
      <c r="J14" s="3"/>
      <c r="K14" s="3">
        <f t="shared" si="4"/>
        <v>2700397</v>
      </c>
      <c r="L14" s="3"/>
      <c r="M14" s="3">
        <v>877877</v>
      </c>
      <c r="N14" s="3">
        <v>146126</v>
      </c>
      <c r="O14" s="3">
        <v>442449</v>
      </c>
      <c r="P14" s="3">
        <v>0</v>
      </c>
      <c r="Q14" s="3">
        <v>0</v>
      </c>
      <c r="R14" s="3">
        <f t="shared" si="1"/>
        <v>588575</v>
      </c>
      <c r="S14" s="3">
        <v>4756</v>
      </c>
      <c r="T14" s="3">
        <v>89699</v>
      </c>
      <c r="U14" s="3">
        <v>193362</v>
      </c>
      <c r="V14" s="3">
        <v>11608</v>
      </c>
      <c r="W14" s="3">
        <v>13517</v>
      </c>
      <c r="X14" s="3">
        <v>37891</v>
      </c>
      <c r="Y14" s="3">
        <v>2222</v>
      </c>
      <c r="Z14" s="3">
        <f t="shared" si="5"/>
        <v>65238</v>
      </c>
      <c r="AA14" s="3"/>
      <c r="AB14" s="3">
        <f t="shared" si="6"/>
        <v>1819507</v>
      </c>
      <c r="AC14" s="4"/>
      <c r="AD14" s="3">
        <f t="shared" si="7"/>
        <v>880890</v>
      </c>
      <c r="AE14" s="3"/>
      <c r="AF14" s="3"/>
      <c r="AG14" s="3">
        <v>8</v>
      </c>
      <c r="AH14" s="3"/>
      <c r="AI14" s="3">
        <f t="shared" si="2"/>
        <v>8</v>
      </c>
      <c r="AJ14" s="3"/>
      <c r="AK14" s="3">
        <f t="shared" si="8"/>
        <v>880898</v>
      </c>
      <c r="AL14" s="3"/>
      <c r="AM14" s="3">
        <v>41334</v>
      </c>
      <c r="AN14" s="3">
        <v>5357</v>
      </c>
      <c r="AO14" s="3"/>
      <c r="AP14" s="3">
        <f t="shared" si="9"/>
        <v>834207</v>
      </c>
      <c r="AQ14" s="3"/>
      <c r="AR14" s="3"/>
      <c r="AS14" s="3">
        <v>44583</v>
      </c>
      <c r="AT14" s="3">
        <v>37482</v>
      </c>
    </row>
    <row r="15" spans="1:46" ht="13.8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3.8" x14ac:dyDescent="0.25">
      <c r="A16" s="3" t="s">
        <v>43</v>
      </c>
      <c r="B16" s="3"/>
      <c r="C16" s="3"/>
      <c r="D16" s="3">
        <f t="shared" ref="D16:I16" si="10">SUM(D4:D14)</f>
        <v>40605711</v>
      </c>
      <c r="E16" s="3">
        <f t="shared" si="10"/>
        <v>8470281</v>
      </c>
      <c r="F16" s="3">
        <f t="shared" si="10"/>
        <v>0</v>
      </c>
      <c r="G16" s="3">
        <f t="shared" si="10"/>
        <v>8307819</v>
      </c>
      <c r="H16" s="3">
        <f t="shared" si="10"/>
        <v>2573681</v>
      </c>
      <c r="I16" s="3">
        <f t="shared" si="10"/>
        <v>10881500</v>
      </c>
      <c r="J16" s="3"/>
      <c r="K16" s="3">
        <f>SUM(K4:K14)</f>
        <v>59957492</v>
      </c>
      <c r="L16" s="3"/>
      <c r="M16" s="3">
        <f t="shared" ref="M16:Z16" si="11">SUM(M4:M14)</f>
        <v>20369441</v>
      </c>
      <c r="N16" s="3">
        <f t="shared" si="11"/>
        <v>2282963</v>
      </c>
      <c r="O16" s="3">
        <f t="shared" si="11"/>
        <v>9316789</v>
      </c>
      <c r="P16" s="3">
        <f t="shared" si="11"/>
        <v>4180</v>
      </c>
      <c r="Q16" s="3">
        <f t="shared" si="11"/>
        <v>562208</v>
      </c>
      <c r="R16" s="3">
        <f t="shared" si="11"/>
        <v>11599752</v>
      </c>
      <c r="S16" s="3">
        <f t="shared" si="11"/>
        <v>610699</v>
      </c>
      <c r="T16" s="3">
        <f t="shared" si="11"/>
        <v>2100535</v>
      </c>
      <c r="U16" s="3">
        <f t="shared" si="11"/>
        <v>1233490</v>
      </c>
      <c r="V16" s="3">
        <f t="shared" si="11"/>
        <v>1599200</v>
      </c>
      <c r="W16" s="3">
        <f t="shared" si="11"/>
        <v>478720</v>
      </c>
      <c r="X16" s="3">
        <f t="shared" si="11"/>
        <v>3285225</v>
      </c>
      <c r="Y16" s="3">
        <f t="shared" si="11"/>
        <v>19510</v>
      </c>
      <c r="Z16" s="3">
        <f t="shared" si="11"/>
        <v>5382655</v>
      </c>
      <c r="AA16" s="3"/>
      <c r="AB16" s="3">
        <f>SUM(AB4:AB14)</f>
        <v>41862960</v>
      </c>
      <c r="AC16" s="3"/>
      <c r="AD16" s="3">
        <f>SUM(AD4:AD14)</f>
        <v>18094532</v>
      </c>
      <c r="AE16" s="3"/>
      <c r="AF16" s="3">
        <f>SUM(AF4:AF14)</f>
        <v>0</v>
      </c>
      <c r="AG16" s="3">
        <f>SUM(AG4:AG14)</f>
        <v>-206</v>
      </c>
      <c r="AH16" s="3">
        <f>SUM(AH4:AH14)</f>
        <v>977902</v>
      </c>
      <c r="AI16" s="3">
        <f>SUM(AF16:AH16)</f>
        <v>977696</v>
      </c>
      <c r="AJ16" s="3"/>
      <c r="AK16" s="3">
        <f>SUM(AK4:AK14)</f>
        <v>19072228</v>
      </c>
      <c r="AL16" s="3"/>
      <c r="AM16" s="3">
        <f>SUM(AM4:AM14)</f>
        <v>4226204</v>
      </c>
      <c r="AN16" s="3">
        <f>SUM(AN4:AN14)</f>
        <v>2178193</v>
      </c>
      <c r="AO16" s="3"/>
      <c r="AP16" s="3">
        <f>SUM(AP4:AP14)</f>
        <v>12667831</v>
      </c>
      <c r="AQ16" s="3"/>
      <c r="AR16" s="3"/>
      <c r="AS16" s="3">
        <f>SUM(AS4:AS14)</f>
        <v>3352506</v>
      </c>
      <c r="AT16" s="3">
        <f>SUM(AT4:AT14)</f>
        <v>716627</v>
      </c>
    </row>
  </sheetData>
  <sortState xmlns:xlrd2="http://schemas.microsoft.com/office/spreadsheetml/2017/richdata2" ref="A4:A14">
    <sortCondition ref="A4:A14"/>
  </sortState>
  <phoneticPr fontId="9" type="noConversion"/>
  <pageMargins left="0.5" right="0.5" top="0.5" bottom="0.5" header="0.5" footer="0.5"/>
  <pageSetup orientation="portrait" r:id="rId1"/>
  <headerFooter alignWithMargins="0"/>
  <ignoredErrors>
    <ignoredError sqref="I4:I13 I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228DA99526E499F9C02B3F624F075" ma:contentTypeVersion="20" ma:contentTypeDescription="Create a new document." ma:contentTypeScope="" ma:versionID="0de6cf04ec3b4aa71dceca891e6ae5de">
  <xsd:schema xmlns:xsd="http://www.w3.org/2001/XMLSchema" xmlns:xs="http://www.w3.org/2001/XMLSchema" xmlns:p="http://schemas.microsoft.com/office/2006/metadata/properties" xmlns:ns1="http://schemas.microsoft.com/sharepoint/v3" xmlns:ns2="e97105f5-e1dc-49f0-a421-45d5cba715f8" xmlns:ns3="284f5044-7891-4dcb-a4ce-8cacddd3fa5f" targetNamespace="http://schemas.microsoft.com/office/2006/metadata/properties" ma:root="true" ma:fieldsID="d9d5e35129305358034029238261c5c5" ns1:_="" ns2:_="" ns3:_="">
    <xsd:import namespace="http://schemas.microsoft.com/sharepoint/v3"/>
    <xsd:import namespace="e97105f5-e1dc-49f0-a421-45d5cba715f8"/>
    <xsd:import namespace="284f5044-7891-4dcb-a4ce-8cacddd3f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105f5-e1dc-49f0-a421-45d5cba7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5044-7891-4dcb-a4ce-8cacddd3f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698951-1050-4f8c-b07e-f5d4e6d237e4}" ma:internalName="TaxCatchAll" ma:showField="CatchAllData" ma:web="284f5044-7891-4dcb-a4ce-8cacddd3fa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7105f5-e1dc-49f0-a421-45d5cba715f8">
      <Terms xmlns="http://schemas.microsoft.com/office/infopath/2007/PartnerControls"/>
    </lcf76f155ced4ddcb4097134ff3c332f>
    <TaxCatchAll xmlns="284f5044-7891-4dcb-a4ce-8cacddd3fa5f" xsi:nil="true"/>
    <_dlc_DocId xmlns="284f5044-7891-4dcb-a4ce-8cacddd3fa5f">QYNNDXS5YNPA-1769195065-358689</_dlc_DocId>
    <_dlc_DocIdUrl xmlns="284f5044-7891-4dcb-a4ce-8cacddd3fa5f">
      <Url>https://vermontgov.sharepoint.com/teams/DFR-Banking/_layouts/15/DocIdRedir.aspx?ID=QYNNDXS5YNPA-1769195065-358689</Url>
      <Description>QYNNDXS5YNPA-1769195065-358689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C74573-8DAC-4FB0-B226-220D75BA9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7105f5-e1dc-49f0-a421-45d5cba715f8"/>
    <ds:schemaRef ds:uri="284f5044-7891-4dcb-a4ce-8cacddd3f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A6E3A-B164-4084-9DCF-4679739E30D4}">
  <ds:schemaRefs>
    <ds:schemaRef ds:uri="http://schemas.microsoft.com/office/2006/metadata/properties"/>
    <ds:schemaRef ds:uri="http://schemas.microsoft.com/office/2006/documentManagement/types"/>
    <ds:schemaRef ds:uri="284f5044-7891-4dcb-a4ce-8cacddd3fa5f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97105f5-e1dc-49f0-a421-45d5cba715f8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000A94-0B24-4E6E-A751-8C95CFF1691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186C9B-5EFD-4848-BE9D-EDC2119DB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Printed Page</vt:lpstr>
      <vt:lpstr>Input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 Pike</dc:creator>
  <cp:lastModifiedBy>Hudson, Victoria</cp:lastModifiedBy>
  <cp:lastPrinted>2013-03-12T16:37:46Z</cp:lastPrinted>
  <dcterms:created xsi:type="dcterms:W3CDTF">2000-02-29T19:34:02Z</dcterms:created>
  <dcterms:modified xsi:type="dcterms:W3CDTF">2024-07-19T15:20:37Z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0x010100F4E228DA99526E499F9C02B3F624F075</vt:lpwstr>
  </property>
  <property fmtid="{D5CDD505-2E9C-101B-9397-08002B2CF9AE}" pid="3" name="MediaServiceImageTags">
    <vt:lpwstr/>
  </property>
  <property fmtid="{D5CDD505-2E9C-101B-9397-08002B2CF9AE}" pid="4" name="_dlc_DocIdItemGuid">
    <vt:lpwstr>2562efc4-1bd5-4125-a74a-1738b0c3afd6</vt:lpwstr>
  </property>
</Properties>
</file>