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688" activeTab="0"/>
  </bookViews>
  <sheets>
    <sheet name="JURAT" sheetId="1" r:id="rId1"/>
    <sheet name="(2) BALANCE SHEET" sheetId="2" r:id="rId2"/>
    <sheet name="CASH AND INV SCHEDULE" sheetId="3" r:id="rId3"/>
    <sheet name="(3) INCOME" sheetId="4" r:id="rId4"/>
    <sheet name="(4) QUESTIONNAIRE" sheetId="5" r:id="rId5"/>
    <sheet name="(5) PREMIUMS" sheetId="6" r:id="rId6"/>
    <sheet name="(6a) REINSURANCE CEDED" sheetId="7" r:id="rId7"/>
    <sheet name="(6b) REINSURANCE ASSUMED" sheetId="8" r:id="rId8"/>
    <sheet name="(7) UNPAID LOSS &amp; LAE" sheetId="9" r:id="rId9"/>
    <sheet name="(8) LOSS &amp; LAE PAID &amp; INCURRED" sheetId="10" r:id="rId10"/>
    <sheet name="CROSSCHECK" sheetId="11" r:id="rId11"/>
    <sheet name="(E-1) CELL CONFIRMATION EXHIBIT" sheetId="12" r:id="rId12"/>
  </sheets>
  <definedNames>
    <definedName name="\D">#REF!</definedName>
    <definedName name="_xlfn.IFERROR" hidden="1">#NAME?</definedName>
    <definedName name="_xlfn.IFS" hidden="1">#NAME?</definedName>
    <definedName name="{DIALOG?PRINTE">#REF!</definedName>
    <definedName name="A">#REF!</definedName>
    <definedName name="BLANK">#REF!</definedName>
    <definedName name="MESSAGE">#REF!</definedName>
    <definedName name="PAGE1">#REF!</definedName>
    <definedName name="PAGE10">#REF!</definedName>
    <definedName name="PAGE11">#REF!</definedName>
    <definedName name="PAGE12">#REF!</definedName>
    <definedName name="PAGE13">#REF!</definedName>
    <definedName name="PAGE14">#REF!</definedName>
    <definedName name="PAGE15">#REF!</definedName>
    <definedName name="PAGE16">#REF!</definedName>
    <definedName name="PAGE17">#REF!</definedName>
    <definedName name="PAGE18">#REF!</definedName>
    <definedName name="PAGE19">#REF!</definedName>
    <definedName name="PAGE2">#REF!</definedName>
    <definedName name="PAGE20">#REF!</definedName>
    <definedName name="PAGE21">#REF!</definedName>
    <definedName name="PAGE22">#REF!</definedName>
    <definedName name="PAGE3">#REF!</definedName>
    <definedName name="PAGE4">#REF!</definedName>
    <definedName name="PAGE4CONT">#REF!</definedName>
    <definedName name="PAGE5">#REF!</definedName>
    <definedName name="PAGE6">#REF!</definedName>
    <definedName name="PAGE7">#REF!</definedName>
    <definedName name="PAGE8">#REF!</definedName>
    <definedName name="PAGE9">#REF!</definedName>
    <definedName name="Please_Select">'JURAT'!$E$23</definedName>
    <definedName name="_xlnm.Print_Area" localSheetId="1">'(2) BALANCE SHEET'!$A$1:$C$78</definedName>
    <definedName name="_xlnm.Print_Area" localSheetId="3">'(3) INCOME'!$A$1:$C$64</definedName>
    <definedName name="_xlnm.Print_Area" localSheetId="4">'(4) QUESTIONNAIRE'!$A$1:$H$143</definedName>
    <definedName name="_xlnm.Print_Area" localSheetId="5">'(5) PREMIUMS'!$A$1:$H$76</definedName>
    <definedName name="_xlnm.Print_Area" localSheetId="6">'(6a) REINSURANCE CEDED'!$A$1:$J$69</definedName>
    <definedName name="_xlnm.Print_Area" localSheetId="7">'(6b) REINSURANCE ASSUMED'!$A$1:$H$67</definedName>
    <definedName name="_xlnm.Print_Area" localSheetId="8">'(7) UNPAID LOSS &amp; LAE'!$A$1:$F$54</definedName>
    <definedName name="_xlnm.Print_Area" localSheetId="9">'(8) LOSS &amp; LAE PAID &amp; INCURRED'!$A$1:$H$58</definedName>
    <definedName name="_xlnm.Print_Area" localSheetId="11">'(E-1) CELL CONFIRMATION EXHIBIT'!$A$1:$J$66</definedName>
    <definedName name="_xlnm.Print_Area" localSheetId="2">'CASH AND INV SCHEDULE'!$A$1:$H$42</definedName>
    <definedName name="_xlnm.Print_Area" localSheetId="10">'CROSSCHECK'!$A$1:$F$37</definedName>
    <definedName name="_xlnm.Print_Area" localSheetId="0">'JURAT'!$A$1:$H$71</definedName>
    <definedName name="PRINTLF">#REF!</definedName>
    <definedName name="PRINTSF">#REF!</definedName>
    <definedName name="PRNTR2">#REF!</definedName>
  </definedNames>
  <calcPr fullCalcOnLoad="1"/>
</workbook>
</file>

<file path=xl/sharedStrings.xml><?xml version="1.0" encoding="utf-8"?>
<sst xmlns="http://schemas.openxmlformats.org/spreadsheetml/2006/main" count="889" uniqueCount="456">
  <si>
    <t>pg.2</t>
  </si>
  <si>
    <t xml:space="preserve"> </t>
  </si>
  <si>
    <t>BALANCE SHEET</t>
  </si>
  <si>
    <t>VERMONT CAPTIVE INSURANCE COMPANY</t>
  </si>
  <si>
    <t>ASSETS</t>
  </si>
  <si>
    <t>ANNUAL REPORT FOR THE</t>
  </si>
  <si>
    <t xml:space="preserve"> Current</t>
  </si>
  <si>
    <t xml:space="preserve"> Prior</t>
  </si>
  <si>
    <t>Prior</t>
  </si>
  <si>
    <t>President</t>
  </si>
  <si>
    <t>Vice President</t>
  </si>
  <si>
    <t>Secretary</t>
  </si>
  <si>
    <t>Treasurer</t>
  </si>
  <si>
    <t>LIABILITIES, CAPITAL AND SURPLUS</t>
  </si>
  <si>
    <t>Current</t>
  </si>
  <si>
    <t>License No.</t>
  </si>
  <si>
    <t xml:space="preserve"> 2.  Other Invested Assets</t>
  </si>
  <si>
    <t xml:space="preserve">      Subtotal: Cash and Investments</t>
  </si>
  <si>
    <t xml:space="preserve">      Subtotal: Reinsurance Recoverable</t>
  </si>
  <si>
    <t xml:space="preserve">      Subtotal: Total Invested Assets</t>
  </si>
  <si>
    <t>QUESTIONNAIRE</t>
  </si>
  <si>
    <t>pg.3</t>
  </si>
  <si>
    <t>STATEMENT OF INCOME</t>
  </si>
  <si>
    <t>Underwriting Expenses</t>
  </si>
  <si>
    <t>CAPITAL AND SURPLUS ACCOUNT</t>
  </si>
  <si>
    <t xml:space="preserve">      (including equity income/(loss) on subsidiaries)</t>
  </si>
  <si>
    <t xml:space="preserve"> Premiums </t>
  </si>
  <si>
    <t>Reinsurance</t>
  </si>
  <si>
    <t>Direct Business</t>
  </si>
  <si>
    <t>Reinsurance Assumed</t>
  </si>
  <si>
    <t>acct'd for</t>
  </si>
  <si>
    <t>Line of Business</t>
  </si>
  <si>
    <t>Related</t>
  </si>
  <si>
    <t>Ceded</t>
  </si>
  <si>
    <t>Have losses been discounted?</t>
  </si>
  <si>
    <t>CASH AND INVESTMENT SCHEDULE</t>
  </si>
  <si>
    <t>Bank/Financial Institution</t>
  </si>
  <si>
    <t>Equivalents</t>
  </si>
  <si>
    <t>(Pg.2, L1a)</t>
  </si>
  <si>
    <t>(Pg.2, L1b)</t>
  </si>
  <si>
    <t>(Pg.2, L1c)</t>
  </si>
  <si>
    <t>(Pg.2, L1d)</t>
  </si>
  <si>
    <t>(Pg.2, L2a)</t>
  </si>
  <si>
    <t>(Pg.2, L2b)</t>
  </si>
  <si>
    <t>Bonds</t>
  </si>
  <si>
    <t>Stocks</t>
  </si>
  <si>
    <t>Cash &amp; Cash</t>
  </si>
  <si>
    <t>Other Invested</t>
  </si>
  <si>
    <t>Assets</t>
  </si>
  <si>
    <t>pg.7</t>
  </si>
  <si>
    <t>Recoverable on Paid</t>
  </si>
  <si>
    <t>Premium</t>
  </si>
  <si>
    <t>&amp; Unpaid Losses &amp; LAE</t>
  </si>
  <si>
    <t>Affiliates:</t>
  </si>
  <si>
    <t>Non-Affiliates:</t>
  </si>
  <si>
    <t>(Pg.2,L.6+7)</t>
  </si>
  <si>
    <t>(Pg.2,L.9)</t>
  </si>
  <si>
    <t>Payable on Paid</t>
  </si>
  <si>
    <t>Unearned</t>
  </si>
  <si>
    <t>Assumed</t>
  </si>
  <si>
    <t>Premiums</t>
  </si>
  <si>
    <t>pg. 2 cont.</t>
  </si>
  <si>
    <t>UNPAID LOSSES &amp; LAE</t>
  </si>
  <si>
    <t>Case Basis</t>
  </si>
  <si>
    <t>IBNR</t>
  </si>
  <si>
    <t>Net Losses</t>
  </si>
  <si>
    <t>Unpaid</t>
  </si>
  <si>
    <t xml:space="preserve">        Lines of Business</t>
  </si>
  <si>
    <t>Recoverable</t>
  </si>
  <si>
    <t xml:space="preserve"> (Page 8,Col. 5)</t>
  </si>
  <si>
    <t>LOSSES &amp; LAE PAID AND INCURRED</t>
  </si>
  <si>
    <t>Current Year</t>
  </si>
  <si>
    <t>Direct</t>
  </si>
  <si>
    <t>Net Payments</t>
  </si>
  <si>
    <t>Business</t>
  </si>
  <si>
    <t>Recovered</t>
  </si>
  <si>
    <t>1+2-3</t>
  </si>
  <si>
    <t>Prior Year</t>
  </si>
  <si>
    <t>(4+5-6)</t>
  </si>
  <si>
    <t>(Pg.7,Col.5)</t>
  </si>
  <si>
    <t>(Pg.3,Line 7)</t>
  </si>
  <si>
    <t>CHECK SHEET</t>
  </si>
  <si>
    <t>(L=line, C=column)</t>
  </si>
  <si>
    <t>DIFF.</t>
  </si>
  <si>
    <t>pg.4</t>
  </si>
  <si>
    <t>pg.4 Cont.</t>
  </si>
  <si>
    <t>QUESTIONNAIRE (continued)</t>
  </si>
  <si>
    <t>Change in total capital and surplus</t>
  </si>
  <si>
    <t>Change in net premiums written</t>
  </si>
  <si>
    <t>Combined ratio</t>
  </si>
  <si>
    <t>Liabilities to surplus ratio</t>
  </si>
  <si>
    <t>Total capital and surplus:</t>
  </si>
  <si>
    <t>Did surplus decrease by more than 15%</t>
  </si>
  <si>
    <t xml:space="preserve">Ceded </t>
  </si>
  <si>
    <t xml:space="preserve">Unearned </t>
  </si>
  <si>
    <t>Did net premium written increase or decrease by more than 25%</t>
  </si>
  <si>
    <t>Net premiums written to surplus ratio</t>
  </si>
  <si>
    <t>Did the net premiums written to surplus ratio exceed 400%?</t>
  </si>
  <si>
    <t>15. Other Assets</t>
  </si>
  <si>
    <t>Select One</t>
  </si>
  <si>
    <t xml:space="preserve"> 1.  a) Bonds</t>
  </si>
  <si>
    <t xml:space="preserve">      b) Stocks</t>
  </si>
  <si>
    <t xml:space="preserve">      c) Cash and Cash Equivalents</t>
  </si>
  <si>
    <t xml:space="preserve">       a)</t>
  </si>
  <si>
    <t xml:space="preserve">       b)</t>
  </si>
  <si>
    <t xml:space="preserve"> 3.  Investment Income Due and Accrued</t>
  </si>
  <si>
    <t xml:space="preserve"> 4.  Premiums Receivable</t>
  </si>
  <si>
    <t xml:space="preserve"> 6.  Reins. Recoverable on Unpaid Losses &amp; LAE</t>
  </si>
  <si>
    <t xml:space="preserve"> 7.  Reins. Recoverable on Paid Losses &amp; LAE</t>
  </si>
  <si>
    <t xml:space="preserve"> 8.  Funds Held by Ceding Reinsurers</t>
  </si>
  <si>
    <t xml:space="preserve"> 9.  Ceded Unearned Premium</t>
  </si>
  <si>
    <t>10. Deposits With Reinsurer</t>
  </si>
  <si>
    <t>11. Letters of Credit</t>
  </si>
  <si>
    <t>12. Deferred Tax Asset</t>
  </si>
  <si>
    <t>13. Deferred Acquisition Costs</t>
  </si>
  <si>
    <t>14. Federal Income Tax Receivable</t>
  </si>
  <si>
    <t xml:space="preserve">      a)</t>
  </si>
  <si>
    <t xml:space="preserve">      b)</t>
  </si>
  <si>
    <t xml:space="preserve">      c)</t>
  </si>
  <si>
    <t xml:space="preserve">      d)</t>
  </si>
  <si>
    <t>16. Total Assets</t>
  </si>
  <si>
    <t xml:space="preserve">      a) Paid In Capital</t>
  </si>
  <si>
    <t xml:space="preserve">      b) Contributed Surplus</t>
  </si>
  <si>
    <t xml:space="preserve">      c) Unrealized Gain/(Loss) on Investments</t>
  </si>
  <si>
    <t xml:space="preserve">  2. Net (Increase) Decrease In Unearned Premiums</t>
  </si>
  <si>
    <t xml:space="preserve">  3. Net Premiums Earned</t>
  </si>
  <si>
    <t xml:space="preserve">  4. Deposit Liability Income</t>
  </si>
  <si>
    <t xml:space="preserve">  5. Other Insurance Income</t>
  </si>
  <si>
    <t xml:space="preserve">  6. Total Income</t>
  </si>
  <si>
    <t xml:space="preserve">      a) Paid in and/or Additional Paid in</t>
  </si>
  <si>
    <t xml:space="preserve">      b) Capital returned</t>
  </si>
  <si>
    <t xml:space="preserve">      c) Transfers and Other Changes</t>
  </si>
  <si>
    <t xml:space="preserve">      a) Dividends to Stockholders</t>
  </si>
  <si>
    <t xml:space="preserve">      b) Transfers and Other Changes</t>
  </si>
  <si>
    <t xml:space="preserve">27. Other: </t>
  </si>
  <si>
    <t>Account Type</t>
  </si>
  <si>
    <t>Provide explanations for any differences (other than rounding)</t>
  </si>
  <si>
    <t xml:space="preserve"> 5.  Loans to Parent and/or Affiliates</t>
  </si>
  <si>
    <t>Did the liabilities to surplus ratio exceed 500%?</t>
  </si>
  <si>
    <t>Did the net reserves to surplus ratio exceed 400%?</t>
  </si>
  <si>
    <t>Net reserves to surplus ratio</t>
  </si>
  <si>
    <t>County/City of:</t>
  </si>
  <si>
    <t>Commonwealth/State of:</t>
  </si>
  <si>
    <t xml:space="preserve">My Commission Expires: </t>
  </si>
  <si>
    <t>(checking, money mkt, CD, etc.)</t>
  </si>
  <si>
    <t>Short-Term</t>
  </si>
  <si>
    <t>Investments</t>
  </si>
  <si>
    <t xml:space="preserve">      d) Short-Term Investments</t>
  </si>
  <si>
    <t>Explanation:</t>
  </si>
  <si>
    <t>Does the captive own any insurance subsidiaries?</t>
  </si>
  <si>
    <t>Employee Benefits Liability</t>
  </si>
  <si>
    <t>General Liability</t>
  </si>
  <si>
    <t>Group Accident &amp; Health</t>
  </si>
  <si>
    <t>Medical Professional Liability</t>
  </si>
  <si>
    <t>Other Liability</t>
  </si>
  <si>
    <t>Property</t>
  </si>
  <si>
    <t>Surety</t>
  </si>
  <si>
    <t>All Other Lines (describe below)</t>
  </si>
  <si>
    <t>Medical Stop Loss</t>
  </si>
  <si>
    <t>Cyber Liability</t>
  </si>
  <si>
    <t>Aircraft</t>
  </si>
  <si>
    <t>Annuities</t>
  </si>
  <si>
    <t>CCIP / OCIP</t>
  </si>
  <si>
    <t>Credit</t>
  </si>
  <si>
    <t>Crime</t>
  </si>
  <si>
    <t>Directors &amp; Officers Liability</t>
  </si>
  <si>
    <t>Disability</t>
  </si>
  <si>
    <t>Earthquake / Flood</t>
  </si>
  <si>
    <t>Employers Liability</t>
  </si>
  <si>
    <t>Fidelity</t>
  </si>
  <si>
    <t>Financial Guarantee</t>
  </si>
  <si>
    <t>Inland Marine</t>
  </si>
  <si>
    <t>Long Term Care</t>
  </si>
  <si>
    <t>Ocean Marine</t>
  </si>
  <si>
    <t>Warranty</t>
  </si>
  <si>
    <t>Farmowners Multiple Peril</t>
  </si>
  <si>
    <t>Mortgage Guaranty</t>
  </si>
  <si>
    <t>Workers Compensation</t>
  </si>
  <si>
    <t>Commercial Multiple Peril</t>
  </si>
  <si>
    <t>Credit Accident &amp; Health</t>
  </si>
  <si>
    <t xml:space="preserve"> 1.  a) Direct Premiums Written</t>
  </si>
  <si>
    <t xml:space="preserve">      c) Ceded Premiums Written</t>
  </si>
  <si>
    <t xml:space="preserve">      Subtotal: Net Premiums Written</t>
  </si>
  <si>
    <t>Direct and Assumed</t>
  </si>
  <si>
    <t>Loss</t>
  </si>
  <si>
    <t>LAE</t>
  </si>
  <si>
    <t>Loss &amp; LAE</t>
  </si>
  <si>
    <t>(1+2+3-4)</t>
  </si>
  <si>
    <t>Loss &amp; LAE Paid Less Salvage</t>
  </si>
  <si>
    <t>17. Loss and LAE Reserves</t>
  </si>
  <si>
    <t xml:space="preserve">  7. Net Loss and LAE Incurred</t>
  </si>
  <si>
    <t>All Other Lines</t>
  </si>
  <si>
    <t>18. Reins. Payable on Paid Losses &amp; LAE</t>
  </si>
  <si>
    <t>19. Insurance Deposit Liability</t>
  </si>
  <si>
    <t>20. Commissions, Expenses and Fees</t>
  </si>
  <si>
    <t>21. Federal Income Taxes Payable</t>
  </si>
  <si>
    <t>22. Unearned Premium</t>
  </si>
  <si>
    <t>23. Reinsurance Balances Payable</t>
  </si>
  <si>
    <t>24. Loans and Notes Payable</t>
  </si>
  <si>
    <t>25. Amounts Due to Affiliates</t>
  </si>
  <si>
    <t>26. Funds Held Under Reinsurance Contracts</t>
  </si>
  <si>
    <t>27. Dividends Payable</t>
  </si>
  <si>
    <t>28. Accrued Expenses</t>
  </si>
  <si>
    <t>29. Premium Tax Payable</t>
  </si>
  <si>
    <t>30. Other Liabilities</t>
  </si>
  <si>
    <t>31. Total Liabilities</t>
  </si>
  <si>
    <t>32. Capital and Surplus:</t>
  </si>
  <si>
    <t>33. Surplus (Accumulated Earnings)</t>
  </si>
  <si>
    <t>34. Total Capital and Surplus</t>
  </si>
  <si>
    <t>35. Total</t>
  </si>
  <si>
    <t xml:space="preserve">  8. Commissions and Brokerage</t>
  </si>
  <si>
    <t>13. Investment Income - Net</t>
  </si>
  <si>
    <t>14. Other Income</t>
  </si>
  <si>
    <t>16. Income Before Dividends and Taxes</t>
  </si>
  <si>
    <t>17. Policyholder Dividends</t>
  </si>
  <si>
    <t>18. Federal Income Taxes</t>
  </si>
  <si>
    <t xml:space="preserve">19. Net Income / (Loss) </t>
  </si>
  <si>
    <t xml:space="preserve">     (line 16 minus lines 17 and 18)</t>
  </si>
  <si>
    <t xml:space="preserve">      (Page 2, Line 34)</t>
  </si>
  <si>
    <t>(Columns 1 + 2 + 3 = Pg.2, L.17)</t>
  </si>
  <si>
    <t>pg. 9</t>
  </si>
  <si>
    <t>by deposit method</t>
  </si>
  <si>
    <t>20. Capital &amp; Surplus, end of previous year</t>
  </si>
  <si>
    <t>21. Net Income / (Loss).</t>
  </si>
  <si>
    <t>22. Net Unrealized Capital Gains or Losses</t>
  </si>
  <si>
    <t>23. Capital Changes:</t>
  </si>
  <si>
    <t>24. Surplus Adjustments:</t>
  </si>
  <si>
    <t>25. Extraordinary Taxes for prior years</t>
  </si>
  <si>
    <t xml:space="preserve">26. Other: </t>
  </si>
  <si>
    <t>28. Capital &amp; Surplus, end of current year</t>
  </si>
  <si>
    <t>Unrelated / Pooling</t>
  </si>
  <si>
    <t>Calculated percentage of controlled unaffiliated and unrelated/pooling business</t>
  </si>
  <si>
    <t>AM Best</t>
  </si>
  <si>
    <t>Code</t>
  </si>
  <si>
    <t>NAIC</t>
  </si>
  <si>
    <t>Net Losses &amp; LAE</t>
  </si>
  <si>
    <t>Incurred</t>
  </si>
  <si>
    <t>Aggregate Reinsurance Recoverable (Col. 4) *</t>
  </si>
  <si>
    <t>Aggregate Reinsurance Recovered (Col. 3) *</t>
  </si>
  <si>
    <t xml:space="preserve">Ceded  Premiums </t>
  </si>
  <si>
    <t>(Pg.3,L.1.c.)</t>
  </si>
  <si>
    <t>Product Liability</t>
  </si>
  <si>
    <t>[(Pg2,L22,C1) U/P - (Pg2,L22,C2) U/P] - [(Pg2,L9,C1) C/U/P -</t>
  </si>
  <si>
    <t xml:space="preserve">      b) Assumed Premiums Written</t>
  </si>
  <si>
    <t>Auto Physical Damage</t>
  </si>
  <si>
    <t>Auto Liability</t>
  </si>
  <si>
    <t>Professional Liability - Other</t>
  </si>
  <si>
    <t>Term Life</t>
  </si>
  <si>
    <t>Universal Life</t>
  </si>
  <si>
    <t>Terrorism</t>
  </si>
  <si>
    <t xml:space="preserve">       (Page 3, Line 28)</t>
  </si>
  <si>
    <t>Domiciliary</t>
  </si>
  <si>
    <t>Jurisdiction</t>
  </si>
  <si>
    <t>Number</t>
  </si>
  <si>
    <t>pg.6b</t>
  </si>
  <si>
    <t xml:space="preserve">      e)</t>
  </si>
  <si>
    <t>REINSURANCE CEDED</t>
  </si>
  <si>
    <t>REINSURANCE ASSUMED</t>
  </si>
  <si>
    <t>Full Name of Reinsurer</t>
  </si>
  <si>
    <t>Full Name of Ceding Entity</t>
  </si>
  <si>
    <t>Company</t>
  </si>
  <si>
    <t xml:space="preserve">  9. Other Underwriting Expenses</t>
  </si>
  <si>
    <t>(Columns 1 - 2 = Pg.3, L.1a)</t>
  </si>
  <si>
    <t>(Columns 3 - 4 = Pg.3, L.1b)</t>
  </si>
  <si>
    <t>(Pg,2, L.6)</t>
  </si>
  <si>
    <t xml:space="preserve">                                   (or other similar financial position)</t>
  </si>
  <si>
    <r>
      <t>OFFICERS</t>
    </r>
    <r>
      <rPr>
        <u val="single"/>
        <vertAlign val="superscript"/>
        <sz val="11"/>
        <rFont val="Palatino Linotype"/>
        <family val="1"/>
      </rPr>
      <t>(1)</t>
    </r>
  </si>
  <si>
    <t xml:space="preserve">      If yes to (c), please explain:</t>
  </si>
  <si>
    <t xml:space="preserve"> PREMIUM SCHEDULE</t>
  </si>
  <si>
    <t xml:space="preserve">       If no, companies must identify which investments meet the definition of marketable securities as outlined in Bulletin C-2015-01.</t>
  </si>
  <si>
    <t>position in the previous annual statement, and a Biographical Affidavit Form (non-resident) must be on file.</t>
  </si>
  <si>
    <t xml:space="preserve">     Department of Taxes via MyVTax due on or before March 15th has been included with this filing?</t>
  </si>
  <si>
    <t>Totals………………………………………………………………..</t>
  </si>
  <si>
    <t>Totals...........................................................................................................................</t>
  </si>
  <si>
    <t>Totals…………………………………………….</t>
  </si>
  <si>
    <t>Totals………………………………………………</t>
  </si>
  <si>
    <t>Pg2,L16) Assets - Pg2,L35) Liab., Capital &amp; Surplus(Curr. Yr)………………..</t>
  </si>
  <si>
    <t>Pg2,L16) Assets - Pg2,L35) Liab., Capital &amp; Surplus(Prior. Yr)………………..</t>
  </si>
  <si>
    <t>Pg2,L17) Losses - Pg7,C1+C2+C3) O/S Losses &amp; IBNR…………………………</t>
  </si>
  <si>
    <t>Pg2,L17) Loss and LAE Reserves - Pg2,L6) Reins. Recov Unpaid - Pg8,C6) Net loss and LAE unpaid prior year………………………………………………</t>
  </si>
  <si>
    <t>Pg2,L6) Reins. Recoverable - Pg7,C4) Reins. Rec………………………………..</t>
  </si>
  <si>
    <t>Pg2,L6+L7) Reins. Recoverable - Pg6a) Reins. Recoverable…………………….</t>
  </si>
  <si>
    <t>Pg2,L9) Ceded Unearned Premium - Pg6a) Ceded Unearned Premium…….</t>
  </si>
  <si>
    <t>Pg2,L34) Capital &amp; Surplus - Pg3,L28) Capital &amp; Surp.(Curr)…………………</t>
  </si>
  <si>
    <t>Pg2,L34) Capital &amp; Surplus - Pg3,L28) Capital &amp; Surp.(Prior)…………………</t>
  </si>
  <si>
    <t xml:space="preserve">  (Pg2,L9,C2)] + (Pg3,L2,C1) Net Change in U/P………………………………..</t>
  </si>
  <si>
    <t>Pg3,L7) Loss &amp; LAE Incurred - Pg8,C7) Loss &amp; LAE Incurred………………..</t>
  </si>
  <si>
    <t>Pg3,L19) Net Income - Pg3,L21) Net Income (Current Yr)……………………</t>
  </si>
  <si>
    <t>Pg3,L19) Net Income - Pg3,L21) Net Income (Prior Yr)……………………….</t>
  </si>
  <si>
    <t>Pg3,L20) Capital &amp; Surplus (Curr) - Pg3,L28) Prior Yr ………………………..</t>
  </si>
  <si>
    <t>Pg5,C2) Premiums Assumed - Pg6b) Premiums Assumed…………………….</t>
  </si>
  <si>
    <t>Pg7,C5) Total Loss &amp; LAE Unpaid - Pg8,C5) Total Net Loss and LAE Unpaid.</t>
  </si>
  <si>
    <t>Pg3,L1) Net Premiums Written - Pg5,C1+C2-C3) Premiums Written +</t>
  </si>
  <si>
    <t xml:space="preserve">  Pg6a) Ceded Premium…………………………………………………………….</t>
  </si>
  <si>
    <r>
      <t>DIRECTORS</t>
    </r>
    <r>
      <rPr>
        <u val="single"/>
        <vertAlign val="superscript"/>
        <sz val="11"/>
        <rFont val="Palatino Linotype"/>
        <family val="1"/>
      </rPr>
      <t>(1)</t>
    </r>
  </si>
  <si>
    <t>(a) Are the Minimum Capital Requirements met with Cash or Letter of Credit?</t>
  </si>
  <si>
    <r>
      <t xml:space="preserve">Controlled Unaffiliated </t>
    </r>
    <r>
      <rPr>
        <vertAlign val="superscript"/>
        <sz val="11"/>
        <rFont val="Palatino Linotype"/>
        <family val="1"/>
      </rPr>
      <t>(5)</t>
    </r>
  </si>
  <si>
    <r>
      <rPr>
        <vertAlign val="superscript"/>
        <sz val="11"/>
        <rFont val="Palatino Linotype"/>
        <family val="1"/>
      </rPr>
      <t>(5)</t>
    </r>
    <r>
      <rPr>
        <sz val="11"/>
        <rFont val="Palatino Linotype"/>
        <family val="1"/>
      </rPr>
      <t>See 8 VSA, Chapter 141, Section 6001 (7) and Section 6002 (1) referencing "</t>
    </r>
    <r>
      <rPr>
        <b/>
        <sz val="11"/>
        <rFont val="Palatino Linotype"/>
        <family val="1"/>
      </rPr>
      <t>Controlled Unaffiliated"</t>
    </r>
    <r>
      <rPr>
        <sz val="11"/>
        <rFont val="Palatino Linotype"/>
        <family val="1"/>
      </rPr>
      <t xml:space="preserve"> business.</t>
    </r>
  </si>
  <si>
    <t>Enter License #:</t>
  </si>
  <si>
    <t>(b) Has the Department been updated with any changes to the Reinsurers since the prior year?</t>
  </si>
  <si>
    <t>(a) Has the Department been updated with any changes to the list of Ceding Entities since the prior year?</t>
  </si>
  <si>
    <t>NOTE:  The Vermont Captive Annual Report (VCAR) Instructions are an important part for the preparation of this filing.</t>
  </si>
  <si>
    <t>If more</t>
  </si>
  <si>
    <t>than 10% of</t>
  </si>
  <si>
    <t>Total Surplus</t>
  </si>
  <si>
    <t>(a) For all December 31 VCAR filings only: A copy of the premium tax return Form CPT-635 including 636-638 as applicable as filed with the Vermont</t>
  </si>
  <si>
    <t>Captive Name</t>
  </si>
  <si>
    <t>0000</t>
  </si>
  <si>
    <r>
      <t xml:space="preserve">(c) Are there differences between the amount of premium on this page and the amount reported on </t>
    </r>
    <r>
      <rPr>
        <b/>
        <sz val="11"/>
        <rFont val="Palatino Linotype"/>
        <family val="1"/>
      </rPr>
      <t>VT Form CPT-635 line 1</t>
    </r>
    <r>
      <rPr>
        <sz val="11"/>
        <rFont val="Palatino Linotype"/>
        <family val="1"/>
      </rPr>
      <t xml:space="preserve"> (Direct) and </t>
    </r>
    <r>
      <rPr>
        <b/>
        <sz val="11"/>
        <rFont val="Palatino Linotype"/>
        <family val="1"/>
      </rPr>
      <t>line 7</t>
    </r>
    <r>
      <rPr>
        <sz val="11"/>
        <rFont val="Palatino Linotype"/>
        <family val="1"/>
      </rPr>
      <t xml:space="preserve"> (Assumed)?</t>
    </r>
  </si>
  <si>
    <t>Other Underwriting Expenses</t>
  </si>
  <si>
    <t>10. General and Administrative</t>
  </si>
  <si>
    <t>11. Total Underwriting Expenses</t>
  </si>
  <si>
    <t>12. Underwriting Profit/(Loss)</t>
  </si>
  <si>
    <t xml:space="preserve">       Subtotal: Other Underwriting Expenses</t>
  </si>
  <si>
    <r>
      <t xml:space="preserve">15. Other Expenses </t>
    </r>
    <r>
      <rPr>
        <i/>
        <sz val="11"/>
        <rFont val="Palatino Linotype"/>
        <family val="1"/>
      </rPr>
      <t>(to deduct enter as negative)</t>
    </r>
  </si>
  <si>
    <t xml:space="preserve">      (lines 6 minus 11)</t>
  </si>
  <si>
    <t xml:space="preserve">     (lines 12 through 16)</t>
  </si>
  <si>
    <t xml:space="preserve">pg.6a  </t>
  </si>
  <si>
    <t>To be used by all Vermont licensed 12/31 year-end captives and by fiscal year-end captives at the time of their year-end.</t>
  </si>
  <si>
    <r>
      <t>using '</t>
    </r>
    <r>
      <rPr>
        <b/>
        <u val="single"/>
        <sz val="12"/>
        <color indexed="10"/>
        <rFont val="Palatino Linotype"/>
        <family val="1"/>
      </rPr>
      <t>Insert</t>
    </r>
    <r>
      <rPr>
        <b/>
        <sz val="12"/>
        <color indexed="10"/>
        <rFont val="Palatino Linotype"/>
        <family val="1"/>
      </rPr>
      <t>' Row.  Please DO NOT Insert or Delete Sheets as may impact our Importing function.</t>
    </r>
  </si>
  <si>
    <t>pg. 5</t>
  </si>
  <si>
    <t>pg. 7</t>
  </si>
  <si>
    <t>pg. 8</t>
  </si>
  <si>
    <t>Please Select' Captive "Type" from drop-down list using up and down arrows for all choices.</t>
  </si>
  <si>
    <r>
      <rPr>
        <vertAlign val="superscript"/>
        <sz val="11"/>
        <rFont val="Palatino Linotype"/>
        <family val="1"/>
      </rPr>
      <t>(1)</t>
    </r>
    <r>
      <rPr>
        <sz val="11"/>
        <rFont val="Palatino Linotype"/>
        <family val="1"/>
      </rPr>
      <t xml:space="preserve"> For Consolidated filers, please enter enter the tax due allocated to this VCAR filer from </t>
    </r>
    <r>
      <rPr>
        <b/>
        <sz val="11"/>
        <rFont val="Palatino Linotype"/>
        <family val="1"/>
      </rPr>
      <t>VT Form CPT-636, line c</t>
    </r>
    <r>
      <rPr>
        <sz val="11"/>
        <rFont val="Palatino Linotype"/>
        <family val="1"/>
      </rPr>
      <t>.</t>
    </r>
  </si>
  <si>
    <r>
      <rPr>
        <vertAlign val="superscript"/>
        <sz val="11"/>
        <rFont val="Palatino Linotype"/>
        <family val="1"/>
      </rPr>
      <t>(2)</t>
    </r>
    <r>
      <rPr>
        <sz val="11"/>
        <rFont val="Palatino Linotype"/>
        <family val="1"/>
      </rPr>
      <t xml:space="preserve"> For Cell filers, please enter enter the tax due allocated to this VCAR filer from </t>
    </r>
    <r>
      <rPr>
        <b/>
        <sz val="11"/>
        <rFont val="Palatino Linotype"/>
        <family val="1"/>
      </rPr>
      <t>VT Form CPT-637, line 15</t>
    </r>
    <r>
      <rPr>
        <sz val="11"/>
        <rFont val="Palatino Linotype"/>
        <family val="1"/>
      </rPr>
      <t>.</t>
    </r>
  </si>
  <si>
    <r>
      <t xml:space="preserve">(b) Enter the TOTAL TAX DUE amount, from </t>
    </r>
    <r>
      <rPr>
        <b/>
        <sz val="11"/>
        <rFont val="Palatino Linotype"/>
        <family val="1"/>
      </rPr>
      <t xml:space="preserve">VT Form CPT-635 line 19.  For Consolidated filers and for Cell filers see Notes </t>
    </r>
    <r>
      <rPr>
        <b/>
        <vertAlign val="superscript"/>
        <sz val="11"/>
        <rFont val="Palatino Linotype"/>
        <family val="1"/>
      </rPr>
      <t>(1)</t>
    </r>
    <r>
      <rPr>
        <b/>
        <sz val="11"/>
        <rFont val="Palatino Linotype"/>
        <family val="1"/>
      </rPr>
      <t xml:space="preserve"> or </t>
    </r>
    <r>
      <rPr>
        <b/>
        <vertAlign val="superscript"/>
        <sz val="11"/>
        <rFont val="Palatino Linotype"/>
        <family val="1"/>
      </rPr>
      <t>(2)</t>
    </r>
    <r>
      <rPr>
        <b/>
        <sz val="11"/>
        <rFont val="Palatino Linotype"/>
        <family val="1"/>
      </rPr>
      <t xml:space="preserve"> below</t>
    </r>
    <r>
      <rPr>
        <sz val="11"/>
        <rFont val="Palatino Linotype"/>
        <family val="1"/>
      </rPr>
      <t>:</t>
    </r>
  </si>
  <si>
    <t>Please Select' Captive "Status" from drop-down list using up and down arrows for all choices.</t>
  </si>
  <si>
    <t>a) If Yes, list the name of insurance subsidiary and state of domicile below:</t>
  </si>
  <si>
    <t>If Other, please explain:</t>
  </si>
  <si>
    <t>Affiliated Reinsurance Company</t>
  </si>
  <si>
    <t>Agency</t>
  </si>
  <si>
    <t>Association</t>
  </si>
  <si>
    <t>Branch</t>
  </si>
  <si>
    <t>Industrial Insured</t>
  </si>
  <si>
    <t>Pure</t>
  </si>
  <si>
    <t>Risk Retention Group</t>
  </si>
  <si>
    <t>Special Purpose Financial Insurance Company</t>
  </si>
  <si>
    <t>Sponsored</t>
  </si>
  <si>
    <t>Captive Type</t>
  </si>
  <si>
    <t>If Yes, what interest rate was used?</t>
  </si>
  <si>
    <t xml:space="preserve">    If No, please explain:</t>
  </si>
  <si>
    <t xml:space="preserve">    If Yes, was notification submited to the Department, including a new organizational chart?</t>
  </si>
  <si>
    <t>Enter Type on Jurat</t>
  </si>
  <si>
    <t>Select Type</t>
  </si>
  <si>
    <t xml:space="preserve">Non-Affiliates: </t>
  </si>
  <si>
    <t>OWNERSHIP</t>
  </si>
  <si>
    <t>ACCOUNTING</t>
  </si>
  <si>
    <t>PLAN OF OPERATION</t>
  </si>
  <si>
    <t>FINANCIAL RESULTS/RATIOS</t>
  </si>
  <si>
    <t>SPECIFIC CAPTIVE TYPE/TRANSACTIONS</t>
  </si>
  <si>
    <t>(3a)</t>
  </si>
  <si>
    <t>Rating</t>
  </si>
  <si>
    <r>
      <t xml:space="preserve">Affiliates: </t>
    </r>
    <r>
      <rPr>
        <sz val="11"/>
        <color indexed="10"/>
        <rFont val="Palatino Linotype"/>
        <family val="1"/>
      </rPr>
      <t>(must file AFS when issued)</t>
    </r>
  </si>
  <si>
    <r>
      <t xml:space="preserve">(a) Are the below listed companies "Authorized Reinsurers" as defined in the </t>
    </r>
    <r>
      <rPr>
        <b/>
        <sz val="11"/>
        <rFont val="Palatino Linotype"/>
        <family val="1"/>
      </rPr>
      <t>VCAR Instructions</t>
    </r>
    <r>
      <rPr>
        <sz val="11"/>
        <rFont val="Palatino Linotype"/>
        <family val="1"/>
      </rPr>
      <t>?</t>
    </r>
  </si>
  <si>
    <t>Did the combined ratio exceed 120%?</t>
  </si>
  <si>
    <t>(c) Have you submitted all required Reinsurer Audited Financial Statements as issued?</t>
  </si>
  <si>
    <t>CELL CONFIRMATION EXHIBIT</t>
  </si>
  <si>
    <t>YES/NO</t>
  </si>
  <si>
    <r>
      <t xml:space="preserve">Below Data Entry Table for formula links only </t>
    </r>
    <r>
      <rPr>
        <sz val="12"/>
        <color indexed="17"/>
        <rFont val="Franklin Gothic Demi"/>
        <family val="2"/>
      </rPr>
      <t>(Enter items in 'green')</t>
    </r>
  </si>
  <si>
    <t>**DO NOT PRINT WITH COVER**</t>
  </si>
  <si>
    <t>Enter Current Year End</t>
  </si>
  <si>
    <t>(if group list industry type, ie Long Term Care)</t>
  </si>
  <si>
    <t>List all the associated cells - active and dissolved/closed</t>
  </si>
  <si>
    <t>Name</t>
  </si>
  <si>
    <t>Firm</t>
  </si>
  <si>
    <t>Address</t>
  </si>
  <si>
    <t>a) If waiver for current year, has request been submitted to the Department?</t>
  </si>
  <si>
    <t>Aggregated Authorized Reinsurers</t>
  </si>
  <si>
    <t>This is the VCAR to be filed by all licensed captive entities.</t>
  </si>
  <si>
    <t>If Yes, please provide detailed explanation:</t>
  </si>
  <si>
    <t>VCAR v. 2023</t>
  </si>
  <si>
    <t>#Dfr2023</t>
  </si>
  <si>
    <t>YES or NO</t>
  </si>
  <si>
    <t>If No for A or B, explain:</t>
  </si>
  <si>
    <t>Enter Prior Year End [required field even if no reporting and/or N/A]</t>
  </si>
  <si>
    <t xml:space="preserve"> Use this template beginning year-end 2023.  Please refer to GENERAL INSTRUCTIONS for further guidance.</t>
  </si>
  <si>
    <t>Due to be filed (75 days):</t>
  </si>
  <si>
    <t>% Ownership</t>
  </si>
  <si>
    <t xml:space="preserve">    If No that notification was not submitted, please explain:</t>
  </si>
  <si>
    <r>
      <t xml:space="preserve">a) Have the most recent </t>
    </r>
    <r>
      <rPr>
        <b/>
        <sz val="11"/>
        <rFont val="Palatino Linotype"/>
        <family val="1"/>
      </rPr>
      <t>Parent Company Financials</t>
    </r>
    <r>
      <rPr>
        <sz val="11"/>
        <rFont val="Palatino Linotype"/>
        <family val="1"/>
      </rPr>
      <t xml:space="preserve"> - (issued w/i 12 mos.) annual report, 10-K or audited financial</t>
    </r>
  </si>
  <si>
    <t xml:space="preserve">    statement of the beneficial owners been filed with the Department?</t>
  </si>
  <si>
    <t>What was the total amount of the annual discount?</t>
  </si>
  <si>
    <r>
      <t xml:space="preserve">(Answer "N/A" if no </t>
    </r>
    <r>
      <rPr>
        <b/>
        <sz val="11"/>
        <rFont val="Palatino Linotype"/>
        <family val="1"/>
      </rPr>
      <t>insurance related</t>
    </r>
    <r>
      <rPr>
        <sz val="11"/>
        <rFont val="Palatino Linotype"/>
        <family val="1"/>
      </rPr>
      <t xml:space="preserve"> business plan changes occurred)</t>
    </r>
  </si>
  <si>
    <t>Name and address of captive approved appointed actuary.</t>
  </si>
  <si>
    <t>Name and address of captive approved appointed independent certified public accountant.</t>
  </si>
  <si>
    <t>b) Has the ownership changed in the past year from the last annual report filing?</t>
  </si>
  <si>
    <t>What basis of accounting does the captive use to prepare its annual report?</t>
  </si>
  <si>
    <t>Name of Insurance Subsidiary</t>
  </si>
  <si>
    <t>State of Domicile</t>
  </si>
  <si>
    <t>List the name(s) and addresses of the beneficial owners of the captive and corresponding percentages of ownership as of the reporting date:</t>
  </si>
  <si>
    <t>Did total capital and surplus meet the regulatory requirement:</t>
  </si>
  <si>
    <t>CAPTIVE INSURANCE COMPANY</t>
  </si>
  <si>
    <t xml:space="preserve">Subscribed and sworn to before me this </t>
  </si>
  <si>
    <t>day of</t>
  </si>
  <si>
    <t>(format MMM, YYYYY)</t>
  </si>
  <si>
    <t>(format MM/DD/YYYY)</t>
  </si>
  <si>
    <t>(format DD nd/rd/st/th)</t>
  </si>
  <si>
    <r>
      <t>VERMONT RESIDENT DIRECTOR</t>
    </r>
    <r>
      <rPr>
        <vertAlign val="superscript"/>
        <sz val="11"/>
        <rFont val="Palatino Linotype"/>
        <family val="1"/>
      </rPr>
      <t>(2)</t>
    </r>
  </si>
  <si>
    <t>Annual Report Contact</t>
  </si>
  <si>
    <t>President (Signature)</t>
  </si>
  <si>
    <t>Secretary (Signature)</t>
  </si>
  <si>
    <t>Treasurer (Signature)</t>
  </si>
  <si>
    <t>Other Executive Officer (Signature)</t>
  </si>
  <si>
    <t>[Minimum of two (2) Officer signatures required]</t>
  </si>
  <si>
    <t>dfr.captivemail@vermont.gov</t>
  </si>
  <si>
    <t>If No, please provide detailed explanation and regulatory notification is required to the Department.</t>
  </si>
  <si>
    <t>ALL REPORTED REINSURERS MUST BE ON OUR AUTHORIZED LIST</t>
  </si>
  <si>
    <t>If not, request for approval should be submitted to</t>
  </si>
  <si>
    <t>a) For all Incorporated Protected Cells (IPC) listed below, have IPC VCAR Forms been submitted for each cell?</t>
  </si>
  <si>
    <t>8 VSA, Chapter 141, Section 6004. Minimum Capital and Surplus</t>
  </si>
  <si>
    <r>
      <rPr>
        <vertAlign val="superscript"/>
        <sz val="11"/>
        <rFont val="Palatino Linotype"/>
        <family val="1"/>
      </rPr>
      <t>(1)</t>
    </r>
    <r>
      <rPr>
        <sz val="11"/>
        <rFont val="Palatino Linotype"/>
        <family val="1"/>
      </rPr>
      <t>Show full name and indicate by number sign</t>
    </r>
    <r>
      <rPr>
        <b/>
        <sz val="11"/>
        <rFont val="Palatino Linotype"/>
        <family val="1"/>
      </rPr>
      <t xml:space="preserve"> (#) </t>
    </r>
    <r>
      <rPr>
        <sz val="11"/>
        <rFont val="Palatino Linotype"/>
        <family val="1"/>
      </rPr>
      <t>those officers and directors who did not occupy the indicated</t>
    </r>
  </si>
  <si>
    <r>
      <rPr>
        <vertAlign val="superscript"/>
        <sz val="11"/>
        <rFont val="Palatino Linotype"/>
        <family val="1"/>
      </rPr>
      <t>(2)</t>
    </r>
    <r>
      <rPr>
        <sz val="11"/>
        <rFont val="Palatino Linotype"/>
        <family val="1"/>
      </rPr>
      <t>Vermont Resident Director Biographical Affidavit Form must be on file.</t>
    </r>
  </si>
  <si>
    <t>Is this for a Sponsored Captive?</t>
  </si>
  <si>
    <t>Cell Name</t>
  </si>
  <si>
    <t>Participant Name</t>
  </si>
  <si>
    <t>Owner Name if Different</t>
  </si>
  <si>
    <t>Than Participant Name</t>
  </si>
  <si>
    <t>Status</t>
  </si>
  <si>
    <t>Run-Off</t>
  </si>
  <si>
    <t>Does the cell fall under Common Ownership and Control and filing as Consolidated with the Sponsor?</t>
  </si>
  <si>
    <t>Type</t>
  </si>
  <si>
    <t>Lines of Business</t>
  </si>
  <si>
    <t>each for himself deposes and says that they are the above described officers of the said insurer, and that on the last day of the period presented,</t>
  </si>
  <si>
    <t xml:space="preserve">all of the herein described assets were the absolute property of the said insurer, free and clear from any liens or claims thereon, except as stated, and that </t>
  </si>
  <si>
    <t xml:space="preserve">this annual statement, together with related exhibits, schedules, and explanations therein contained, annexed or referred to are a full and true statement of </t>
  </si>
  <si>
    <t xml:space="preserve">all the assets and liabilities and of the condition and affairs of the said insurer as of the date presented, and of its income and deductions therefrom for the </t>
  </si>
  <si>
    <t>the best of their information, knowledge, and belief, respectively.</t>
  </si>
  <si>
    <t>year ended on that date, according to the best of their presented, and of its income and deductions therefrom for the year ended on that date, according to</t>
  </si>
  <si>
    <t xml:space="preserve"> To be filed by all licensed captive entities (active and dormant)</t>
  </si>
  <si>
    <t>IPC or UPC</t>
  </si>
  <si>
    <t>b) For all Unincorporated Protected Cells (UPC) listed below, have Supplemental VCAR Forms been submitted for each cell?</t>
  </si>
  <si>
    <t>NOTE:  This sheet is NOT PROTECTED, so additional bank reporting rows can be added as needed</t>
  </si>
  <si>
    <t>NOTE:  This sheet is NOT PROTECTED, so additional reinsurance reporting rows can be added as needed</t>
  </si>
  <si>
    <t>Required unimpaired paid-in capital and surplus for Active Captive:</t>
  </si>
  <si>
    <t>Captive Address…………………………………………….............................……</t>
  </si>
  <si>
    <t>Captive City, State, Zip Code……………………………………………................</t>
  </si>
  <si>
    <t>Name……………………………………………...................................................</t>
  </si>
  <si>
    <t>Phone Number…………………………………..................................................</t>
  </si>
  <si>
    <t>E-Mail……………………………………………..................................................</t>
  </si>
  <si>
    <t>Company Type (Select)…………………………………………………….....................................................</t>
  </si>
  <si>
    <t>Company Status (Select)……………………………………………………...................................................</t>
  </si>
  <si>
    <t>Organized under the laws of the State of…………………............................................……………….......</t>
  </si>
  <si>
    <t>Date of License…........................…….……………………….........................……...……………................</t>
  </si>
  <si>
    <t>Select Status</t>
  </si>
  <si>
    <r>
      <t>(3)</t>
    </r>
    <r>
      <rPr>
        <sz val="11"/>
        <rFont val="Palatino Linotype"/>
        <family val="1"/>
      </rPr>
      <t xml:space="preserve"> Must be Notarized.  Please note that e-notarization is accepted.</t>
    </r>
  </si>
  <si>
    <r>
      <t xml:space="preserve">Notary Signature </t>
    </r>
    <r>
      <rPr>
        <vertAlign val="superscript"/>
        <sz val="11"/>
        <rFont val="Palatino Linotype"/>
        <family val="1"/>
      </rPr>
      <t>(3)</t>
    </r>
  </si>
  <si>
    <t>APPOINTED ACTUARY &amp; CPA</t>
  </si>
  <si>
    <t>*Is the Cell Financially Solvent?</t>
  </si>
  <si>
    <t>For any per cell additional details/(8)explanation</t>
  </si>
  <si>
    <t>What is the total number of open and active cells (not closed or dissolved)?</t>
  </si>
  <si>
    <t>What is the total number of separate accounts?</t>
  </si>
  <si>
    <t>Note:  If response to 7) is 1 or greater, complete page (E-1) CELL CONFIRMATION EXHIBIT.</t>
  </si>
  <si>
    <t>Have all insurance related plan changes, that occurred within the last year, been submitted to the Department?</t>
  </si>
  <si>
    <r>
      <t xml:space="preserve">*Note:  If NO for column (8) provide a brief explanation below in (9) and must write in to </t>
    </r>
    <r>
      <rPr>
        <u val="single"/>
        <sz val="12"/>
        <rFont val="Palatino Linotype"/>
        <family val="1"/>
      </rPr>
      <t>DFR.captivemail.com</t>
    </r>
    <r>
      <rPr>
        <sz val="12"/>
        <rFont val="Palatino Linotype"/>
        <family val="1"/>
      </rPr>
      <t xml:space="preserve"> with a remedial plan</t>
    </r>
  </si>
  <si>
    <t>pg. 10 (E-1)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</si>
</sst>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mmmm\ d\,\ yyyy"/>
    <numFmt numFmtId="167" formatCode="[$-409]dddd\,\ mmmm\ dd\,\ yyyy"/>
    <numFmt numFmtId="168" formatCode="[$-409]h:mm:ss\ AM/PM"/>
    <numFmt numFmtId="169" formatCode="[$-F800]dddd\,\ mmmm\ dd\,\ yy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m/d/yy;@"/>
    <numFmt numFmtId="175" formatCode="m/d/yyyy;@"/>
    <numFmt numFmtId="176" formatCode="[$-409]mmmm\ d\,\ yyyy;@"/>
    <numFmt numFmtId="177" formatCode="[$-409]d\-mmm;@"/>
    <numFmt numFmtId="178" formatCode="_(&quot;$&quot;* #,##0_);_(&quot;$&quot;* \(#,##0\);_(&quot;$&quot;* &quot;-&quot;??_);_(@_)"/>
    <numFmt numFmtId="179" formatCode="0.0%"/>
    <numFmt numFmtId="180" formatCode="_([$$-409]* #,##0.00_);_([$$-409]* \(#,##0.00\);_([$$-409]* &quot;-&quot;??_);_(@_)"/>
    <numFmt numFmtId="181" formatCode="_(&quot;$&quot;* #,##0.000_);_(&quot;$&quot;* \(#,##0.000\);_(&quot;$&quot;* &quot;-&quot;??_);_(@_)"/>
    <numFmt numFmtId="182" formatCode="_(&quot;$&quot;* #,##0.0_);_(&quot;$&quot;* \(#,##0.0\);_(&quot;$&quot;* &quot;-&quot;??_);_(@_)"/>
    <numFmt numFmtId="183" formatCode="0.000%"/>
    <numFmt numFmtId="184" formatCode="0.0000%"/>
    <numFmt numFmtId="185" formatCode="0.00000%"/>
    <numFmt numFmtId="186" formatCode="0.000000%"/>
    <numFmt numFmtId="187" formatCode="0.0000000%"/>
    <numFmt numFmtId="188" formatCode="[$-409]dddd\,\ mmmm\ d\,\ yyyy"/>
    <numFmt numFmtId="189" formatCode="0_);\(0\)"/>
    <numFmt numFmtId="190" formatCode="mm/dd/yy;@"/>
    <numFmt numFmtId="191" formatCode="0.0"/>
    <numFmt numFmtId="192" formatCode="_(* #,##0.0_);_(* \(#,##0.0\);_(* &quot;-&quot;??_);_(@_)"/>
    <numFmt numFmtId="193" formatCode="_(* #,##0_);_(* \(#,##0\);_(* &quot;-&quot;??_);_(@_)"/>
    <numFmt numFmtId="194" formatCode="[$-409]d\-mmm\-yy;@"/>
    <numFmt numFmtId="195" formatCode="yyyy\-mm\-dd;@"/>
    <numFmt numFmtId="196" formatCode="#,##0.0_);\(#,##0.0\)"/>
  </numFmts>
  <fonts count="106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2"/>
    </font>
    <font>
      <sz val="10"/>
      <name val="Arial"/>
      <family val="2"/>
    </font>
    <font>
      <sz val="14"/>
      <name val="Franklin Gothic Book"/>
      <family val="2"/>
    </font>
    <font>
      <sz val="11"/>
      <name val="Palatino Linotype"/>
      <family val="1"/>
    </font>
    <font>
      <u val="single"/>
      <sz val="11"/>
      <name val="Palatino Linotype"/>
      <family val="1"/>
    </font>
    <font>
      <sz val="10"/>
      <name val="Palatino Linotype"/>
      <family val="1"/>
    </font>
    <font>
      <sz val="12"/>
      <name val="Palatino Linotype"/>
      <family val="1"/>
    </font>
    <font>
      <b/>
      <sz val="11"/>
      <name val="Palatino Linotype"/>
      <family val="1"/>
    </font>
    <font>
      <b/>
      <sz val="12"/>
      <name val="Palatino Linotype"/>
      <family val="1"/>
    </font>
    <font>
      <u val="single"/>
      <vertAlign val="superscript"/>
      <sz val="11"/>
      <name val="Palatino Linotype"/>
      <family val="1"/>
    </font>
    <font>
      <vertAlign val="superscript"/>
      <sz val="11"/>
      <name val="Palatino Linotype"/>
      <family val="1"/>
    </font>
    <font>
      <sz val="12"/>
      <name val="Franklin Gothic Demi"/>
      <family val="2"/>
    </font>
    <font>
      <sz val="11"/>
      <name val="Franklin Gothic Demi"/>
      <family val="2"/>
    </font>
    <font>
      <i/>
      <sz val="11"/>
      <name val="Palatino Linotype"/>
      <family val="1"/>
    </font>
    <font>
      <b/>
      <sz val="12"/>
      <color indexed="10"/>
      <name val="Palatino Linotype"/>
      <family val="1"/>
    </font>
    <font>
      <b/>
      <u val="single"/>
      <sz val="12"/>
      <color indexed="10"/>
      <name val="Palatino Linotype"/>
      <family val="1"/>
    </font>
    <font>
      <b/>
      <vertAlign val="superscript"/>
      <sz val="11"/>
      <name val="Palatino Linotype"/>
      <family val="1"/>
    </font>
    <font>
      <b/>
      <u val="single"/>
      <sz val="11"/>
      <name val="Palatino Linotype"/>
      <family val="1"/>
    </font>
    <font>
      <u val="single"/>
      <sz val="12"/>
      <name val="Palatino Linotype"/>
      <family val="1"/>
    </font>
    <font>
      <sz val="11"/>
      <color indexed="10"/>
      <name val="Palatino Linotype"/>
      <family val="1"/>
    </font>
    <font>
      <sz val="12"/>
      <color indexed="17"/>
      <name val="Franklin Gothic Demi"/>
      <family val="2"/>
    </font>
    <font>
      <sz val="20"/>
      <name val="Franklin Gothic Book"/>
      <family val="2"/>
    </font>
    <font>
      <i/>
      <sz val="11"/>
      <name val="Franklin Gothic Demi"/>
      <family val="2"/>
    </font>
    <font>
      <sz val="14"/>
      <name val="Franklin Gothic Demi"/>
      <family val="2"/>
    </font>
    <font>
      <b/>
      <sz val="10"/>
      <name val="Palatino Linotyp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Courier"/>
      <family val="3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Courier"/>
      <family val="0"/>
    </font>
    <font>
      <sz val="16.8"/>
      <color indexed="63"/>
      <name val="Palatino Linotype"/>
      <family val="1"/>
    </font>
    <font>
      <sz val="12"/>
      <color indexed="10"/>
      <name val="Palatino Linotype"/>
      <family val="1"/>
    </font>
    <font>
      <b/>
      <sz val="11"/>
      <color indexed="17"/>
      <name val="Palatino Linotype"/>
      <family val="1"/>
    </font>
    <font>
      <b/>
      <sz val="11"/>
      <color indexed="10"/>
      <name val="Palatino Linotype"/>
      <family val="1"/>
    </font>
    <font>
      <sz val="8"/>
      <color indexed="63"/>
      <name val="Segoe UI"/>
      <family val="2"/>
    </font>
    <font>
      <sz val="8"/>
      <color indexed="63"/>
      <name val="Segoe UI"/>
      <family val="2"/>
    </font>
    <font>
      <b/>
      <u val="single"/>
      <sz val="11"/>
      <color indexed="10"/>
      <name val="Palatino Linotype"/>
      <family val="1"/>
    </font>
    <font>
      <sz val="12"/>
      <color indexed="8"/>
      <name val="Palatino Linotype"/>
      <family val="1"/>
    </font>
    <font>
      <b/>
      <sz val="14"/>
      <color indexed="10"/>
      <name val="Palatino Linotype"/>
      <family val="1"/>
    </font>
    <font>
      <b/>
      <sz val="14"/>
      <color indexed="17"/>
      <name val="Palatino Linotype"/>
      <family val="1"/>
    </font>
    <font>
      <sz val="11"/>
      <color indexed="63"/>
      <name val="Palatino Linotype"/>
      <family val="1"/>
    </font>
    <font>
      <u val="single"/>
      <sz val="12"/>
      <color indexed="12"/>
      <name val="Palatino Linotype"/>
      <family val="1"/>
    </font>
    <font>
      <u val="single"/>
      <sz val="11"/>
      <color indexed="12"/>
      <name val="Palatino Linotype"/>
      <family val="1"/>
    </font>
    <font>
      <sz val="11"/>
      <color indexed="63"/>
      <name val="Palatino Linotype"/>
      <family val="1"/>
    </font>
    <font>
      <b/>
      <sz val="10"/>
      <color indexed="17"/>
      <name val="Palatino Linotype"/>
      <family val="1"/>
    </font>
    <font>
      <sz val="11"/>
      <color indexed="8"/>
      <name val="Palatino Linotype"/>
      <family val="1"/>
    </font>
    <font>
      <sz val="16"/>
      <color indexed="8"/>
      <name val="Palatino Linotype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Courier"/>
      <family val="3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ourier"/>
      <family val="3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Courier"/>
      <family val="0"/>
    </font>
    <font>
      <sz val="11"/>
      <color rgb="FFFF0000"/>
      <name val="Palatino Linotype"/>
      <family val="1"/>
    </font>
    <font>
      <sz val="16.8"/>
      <color rgb="FF363636"/>
      <name val="Palatino Linotype"/>
      <family val="1"/>
    </font>
    <font>
      <sz val="12"/>
      <color rgb="FFFF0000"/>
      <name val="Palatino Linotype"/>
      <family val="1"/>
    </font>
    <font>
      <b/>
      <sz val="11"/>
      <color rgb="FF00B050"/>
      <name val="Palatino Linotype"/>
      <family val="1"/>
    </font>
    <font>
      <b/>
      <sz val="12"/>
      <color rgb="FFFF0000"/>
      <name val="Palatino Linotype"/>
      <family val="1"/>
    </font>
    <font>
      <b/>
      <sz val="11"/>
      <color rgb="FFFF0000"/>
      <name val="Palatino Linotype"/>
      <family val="1"/>
    </font>
    <font>
      <sz val="8"/>
      <color rgb="FF363636"/>
      <name val="Segoe UI"/>
      <family val="2"/>
    </font>
    <font>
      <sz val="8"/>
      <color rgb="FF363636"/>
      <name val="Segoe UI"/>
      <family val="2"/>
    </font>
    <font>
      <b/>
      <u val="single"/>
      <sz val="11"/>
      <color rgb="FFFF0000"/>
      <name val="Palatino Linotype"/>
      <family val="1"/>
    </font>
    <font>
      <sz val="12"/>
      <color theme="1"/>
      <name val="Palatino Linotype"/>
      <family val="1"/>
    </font>
    <font>
      <b/>
      <sz val="14"/>
      <color rgb="FFFF0000"/>
      <name val="Palatino Linotype"/>
      <family val="1"/>
    </font>
    <font>
      <b/>
      <sz val="14"/>
      <color rgb="FF00B050"/>
      <name val="Palatino Linotype"/>
      <family val="1"/>
    </font>
    <font>
      <sz val="11"/>
      <color rgb="FF363636"/>
      <name val="Palatino Linotype"/>
      <family val="1"/>
    </font>
    <font>
      <u val="single"/>
      <sz val="12"/>
      <color theme="10"/>
      <name val="Palatino Linotype"/>
      <family val="1"/>
    </font>
    <font>
      <u val="single"/>
      <sz val="11"/>
      <color theme="10"/>
      <name val="Palatino Linotype"/>
      <family val="1"/>
    </font>
    <font>
      <sz val="11"/>
      <color rgb="FF363636"/>
      <name val="Palatino Linotype"/>
      <family val="1"/>
    </font>
    <font>
      <b/>
      <sz val="10"/>
      <color rgb="FF00B050"/>
      <name val="Palatino Linotype"/>
      <family val="1"/>
    </font>
    <font>
      <sz val="11"/>
      <color theme="1"/>
      <name val="Palatino Linotype"/>
      <family val="1"/>
    </font>
    <font>
      <sz val="16"/>
      <color theme="1"/>
      <name val="Palatino Linotyp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0" applyNumberFormat="0" applyBorder="0" applyAlignment="0" applyProtection="0"/>
    <xf numFmtId="0" fontId="70" fillId="27" borderId="1" applyNumberFormat="0" applyAlignment="0" applyProtection="0"/>
    <xf numFmtId="0" fontId="7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30" borderId="1" applyNumberFormat="0" applyAlignment="0" applyProtection="0"/>
    <xf numFmtId="0" fontId="80" fillId="0" borderId="6" applyNumberFormat="0" applyFill="0" applyAlignment="0" applyProtection="0"/>
    <xf numFmtId="0" fontId="81" fillId="31" borderId="0" applyNumberFormat="0" applyBorder="0" applyAlignment="0" applyProtection="0"/>
    <xf numFmtId="0" fontId="67" fillId="0" borderId="0">
      <alignment/>
      <protection/>
    </xf>
    <xf numFmtId="0" fontId="0" fillId="32" borderId="7" applyNumberFormat="0" applyFont="0" applyAlignment="0" applyProtection="0"/>
    <xf numFmtId="0" fontId="8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</cellStyleXfs>
  <cellXfs count="670">
    <xf numFmtId="0" fontId="0" fillId="0" borderId="0" xfId="0" applyFont="1" applyAlignment="1">
      <alignment/>
    </xf>
    <xf numFmtId="37" fontId="4" fillId="0" borderId="0" xfId="0" applyNumberFormat="1" applyFont="1" applyAlignment="1">
      <alignment/>
    </xf>
    <xf numFmtId="37" fontId="4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37" fontId="4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/>
    </xf>
    <xf numFmtId="0" fontId="86" fillId="0" borderId="0" xfId="0" applyFont="1" applyAlignment="1">
      <alignment/>
    </xf>
    <xf numFmtId="37" fontId="6" fillId="0" borderId="0" xfId="0" applyNumberFormat="1" applyFont="1" applyAlignment="1">
      <alignment/>
    </xf>
    <xf numFmtId="37" fontId="6" fillId="0" borderId="10" xfId="0" applyNumberFormat="1" applyFont="1" applyBorder="1" applyAlignment="1">
      <alignment/>
    </xf>
    <xf numFmtId="37" fontId="7" fillId="0" borderId="0" xfId="0" applyNumberFormat="1" applyFont="1" applyAlignment="1">
      <alignment horizontal="centerContinuous"/>
    </xf>
    <xf numFmtId="37" fontId="7" fillId="0" borderId="0" xfId="0" applyNumberFormat="1" applyFont="1" applyAlignment="1">
      <alignment horizontal="center"/>
    </xf>
    <xf numFmtId="37" fontId="7" fillId="0" borderId="0" xfId="0" applyNumberFormat="1" applyFont="1" applyAlignment="1">
      <alignment horizontal="right"/>
    </xf>
    <xf numFmtId="37" fontId="7" fillId="0" borderId="0" xfId="0" applyNumberFormat="1" applyFont="1" applyAlignment="1">
      <alignment horizontal="left"/>
    </xf>
    <xf numFmtId="37" fontId="7" fillId="0" borderId="11" xfId="0" applyNumberFormat="1" applyFont="1" applyBorder="1" applyAlignment="1">
      <alignment/>
    </xf>
    <xf numFmtId="37" fontId="7" fillId="0" borderId="0" xfId="0" applyNumberFormat="1" applyFont="1" applyAlignment="1">
      <alignment/>
    </xf>
    <xf numFmtId="0" fontId="7" fillId="0" borderId="0" xfId="0" applyFont="1" applyAlignment="1">
      <alignment/>
    </xf>
    <xf numFmtId="37" fontId="7" fillId="0" borderId="0" xfId="0" applyNumberFormat="1" applyFont="1" applyBorder="1" applyAlignment="1">
      <alignment/>
    </xf>
    <xf numFmtId="37" fontId="8" fillId="0" borderId="0" xfId="0" applyNumberFormat="1" applyFont="1" applyAlignment="1">
      <alignment horizontal="centerContinuous"/>
    </xf>
    <xf numFmtId="37" fontId="7" fillId="0" borderId="0" xfId="0" applyNumberFormat="1" applyFont="1" applyAlignment="1" applyProtection="1">
      <alignment/>
      <protection locked="0"/>
    </xf>
    <xf numFmtId="37" fontId="7" fillId="0" borderId="0" xfId="0" applyNumberFormat="1" applyFont="1" applyBorder="1" applyAlignment="1" applyProtection="1">
      <alignment/>
      <protection locked="0"/>
    </xf>
    <xf numFmtId="37" fontId="7" fillId="0" borderId="0" xfId="0" applyNumberFormat="1" applyFont="1" applyBorder="1" applyAlignment="1" applyProtection="1">
      <alignment horizontal="left"/>
      <protection locked="0"/>
    </xf>
    <xf numFmtId="37" fontId="7" fillId="0" borderId="11" xfId="0" applyNumberFormat="1" applyFont="1" applyBorder="1" applyAlignment="1" applyProtection="1">
      <alignment/>
      <protection locked="0"/>
    </xf>
    <xf numFmtId="37" fontId="8" fillId="0" borderId="0" xfId="0" applyNumberFormat="1" applyFont="1" applyBorder="1" applyAlignment="1">
      <alignment/>
    </xf>
    <xf numFmtId="37" fontId="7" fillId="0" borderId="0" xfId="0" applyNumberFormat="1" applyFont="1" applyAlignment="1" applyProtection="1">
      <alignment horizontal="centerContinuous"/>
      <protection locked="0"/>
    </xf>
    <xf numFmtId="37" fontId="7" fillId="0" borderId="0" xfId="0" applyNumberFormat="1" applyFont="1" applyBorder="1" applyAlignment="1">
      <alignment horizontal="centerContinuous"/>
    </xf>
    <xf numFmtId="37" fontId="6" fillId="0" borderId="0" xfId="0" applyNumberFormat="1" applyFont="1" applyFill="1" applyAlignment="1">
      <alignment horizontal="center"/>
    </xf>
    <xf numFmtId="37" fontId="6" fillId="0" borderId="0" xfId="0" applyNumberFormat="1" applyFont="1" applyAlignment="1">
      <alignment horizontal="centerContinuous"/>
    </xf>
    <xf numFmtId="37" fontId="7" fillId="0" borderId="0" xfId="0" applyNumberFormat="1" applyFont="1" applyBorder="1" applyAlignment="1">
      <alignment horizontal="center"/>
    </xf>
    <xf numFmtId="37" fontId="7" fillId="0" borderId="12" xfId="0" applyNumberFormat="1" applyFont="1" applyBorder="1" applyAlignment="1">
      <alignment horizontal="center"/>
    </xf>
    <xf numFmtId="37" fontId="7" fillId="0" borderId="13" xfId="0" applyNumberFormat="1" applyFont="1" applyBorder="1" applyAlignment="1">
      <alignment horizontal="center"/>
    </xf>
    <xf numFmtId="37" fontId="7" fillId="0" borderId="14" xfId="0" applyNumberFormat="1" applyFont="1" applyBorder="1" applyAlignment="1">
      <alignment horizontal="center"/>
    </xf>
    <xf numFmtId="37" fontId="7" fillId="0" borderId="15" xfId="0" applyNumberFormat="1" applyFont="1" applyBorder="1" applyAlignment="1">
      <alignment horizontal="center"/>
    </xf>
    <xf numFmtId="37" fontId="7" fillId="0" borderId="16" xfId="0" applyNumberFormat="1" applyFont="1" applyBorder="1" applyAlignment="1">
      <alignment/>
    </xf>
    <xf numFmtId="37" fontId="7" fillId="0" borderId="17" xfId="0" applyNumberFormat="1" applyFont="1" applyBorder="1" applyAlignment="1">
      <alignment horizontal="center"/>
    </xf>
    <xf numFmtId="41" fontId="7" fillId="33" borderId="16" xfId="0" applyNumberFormat="1" applyFont="1" applyFill="1" applyBorder="1" applyAlignment="1" applyProtection="1">
      <alignment/>
      <protection/>
    </xf>
    <xf numFmtId="41" fontId="7" fillId="0" borderId="18" xfId="0" applyNumberFormat="1" applyFont="1" applyBorder="1" applyAlignment="1" applyProtection="1">
      <alignment/>
      <protection locked="0"/>
    </xf>
    <xf numFmtId="41" fontId="7" fillId="33" borderId="16" xfId="0" applyNumberFormat="1" applyFont="1" applyFill="1" applyBorder="1" applyAlignment="1">
      <alignment/>
    </xf>
    <xf numFmtId="41" fontId="7" fillId="33" borderId="19" xfId="0" applyNumberFormat="1" applyFont="1" applyFill="1" applyBorder="1" applyAlignment="1">
      <alignment/>
    </xf>
    <xf numFmtId="41" fontId="7" fillId="0" borderId="20" xfId="0" applyNumberFormat="1" applyFont="1" applyBorder="1" applyAlignment="1" applyProtection="1">
      <alignment/>
      <protection locked="0"/>
    </xf>
    <xf numFmtId="37" fontId="7" fillId="0" borderId="21" xfId="0" applyNumberFormat="1" applyFont="1" applyBorder="1" applyAlignment="1">
      <alignment/>
    </xf>
    <xf numFmtId="41" fontId="7" fillId="33" borderId="12" xfId="0" applyNumberFormat="1" applyFont="1" applyFill="1" applyBorder="1" applyAlignment="1">
      <alignment/>
    </xf>
    <xf numFmtId="41" fontId="7" fillId="33" borderId="22" xfId="0" applyNumberFormat="1" applyFont="1" applyFill="1" applyBorder="1" applyAlignment="1">
      <alignment/>
    </xf>
    <xf numFmtId="41" fontId="7" fillId="0" borderId="23" xfId="0" applyNumberFormat="1" applyFont="1" applyBorder="1" applyAlignment="1">
      <alignment/>
    </xf>
    <xf numFmtId="41" fontId="7" fillId="0" borderId="21" xfId="0" applyNumberFormat="1" applyFont="1" applyBorder="1" applyAlignment="1">
      <alignment/>
    </xf>
    <xf numFmtId="41" fontId="7" fillId="0" borderId="16" xfId="0" applyNumberFormat="1" applyFont="1" applyBorder="1" applyAlignment="1">
      <alignment/>
    </xf>
    <xf numFmtId="41" fontId="7" fillId="0" borderId="18" xfId="0" applyNumberFormat="1" applyFont="1" applyBorder="1" applyAlignment="1">
      <alignment/>
    </xf>
    <xf numFmtId="37" fontId="7" fillId="0" borderId="16" xfId="0" applyNumberFormat="1" applyFont="1" applyBorder="1" applyAlignment="1" applyProtection="1">
      <alignment/>
      <protection locked="0"/>
    </xf>
    <xf numFmtId="41" fontId="7" fillId="33" borderId="18" xfId="0" applyNumberFormat="1" applyFont="1" applyFill="1" applyBorder="1" applyAlignment="1">
      <alignment/>
    </xf>
    <xf numFmtId="41" fontId="7" fillId="0" borderId="16" xfId="0" applyNumberFormat="1" applyFont="1" applyBorder="1" applyAlignment="1" applyProtection="1">
      <alignment/>
      <protection locked="0"/>
    </xf>
    <xf numFmtId="41" fontId="7" fillId="0" borderId="21" xfId="0" applyNumberFormat="1" applyFont="1" applyBorder="1" applyAlignment="1" applyProtection="1">
      <alignment/>
      <protection/>
    </xf>
    <xf numFmtId="41" fontId="7" fillId="0" borderId="19" xfId="0" applyNumberFormat="1" applyFont="1" applyBorder="1" applyAlignment="1" applyProtection="1">
      <alignment/>
      <protection locked="0"/>
    </xf>
    <xf numFmtId="37" fontId="7" fillId="0" borderId="16" xfId="0" applyNumberFormat="1" applyFont="1" applyFill="1" applyBorder="1" applyAlignment="1">
      <alignment/>
    </xf>
    <xf numFmtId="41" fontId="7" fillId="0" borderId="18" xfId="0" applyNumberFormat="1" applyFont="1" applyBorder="1" applyAlignment="1" applyProtection="1">
      <alignment/>
      <protection/>
    </xf>
    <xf numFmtId="41" fontId="7" fillId="0" borderId="24" xfId="0" applyNumberFormat="1" applyFont="1" applyBorder="1" applyAlignment="1">
      <alignment/>
    </xf>
    <xf numFmtId="41" fontId="7" fillId="0" borderId="25" xfId="0" applyNumberFormat="1" applyFont="1" applyBorder="1" applyAlignment="1">
      <alignment/>
    </xf>
    <xf numFmtId="41" fontId="7" fillId="33" borderId="26" xfId="0" applyNumberFormat="1" applyFont="1" applyFill="1" applyBorder="1" applyAlignment="1">
      <alignment/>
    </xf>
    <xf numFmtId="41" fontId="7" fillId="0" borderId="27" xfId="0" applyNumberFormat="1" applyFont="1" applyBorder="1" applyAlignment="1">
      <alignment/>
    </xf>
    <xf numFmtId="41" fontId="7" fillId="0" borderId="0" xfId="0" applyNumberFormat="1" applyFont="1" applyBorder="1" applyAlignment="1">
      <alignment/>
    </xf>
    <xf numFmtId="37" fontId="7" fillId="0" borderId="12" xfId="0" applyNumberFormat="1" applyFont="1" applyBorder="1" applyAlignment="1">
      <alignment/>
    </xf>
    <xf numFmtId="41" fontId="7" fillId="0" borderId="13" xfId="0" applyNumberFormat="1" applyFont="1" applyBorder="1" applyAlignment="1">
      <alignment/>
    </xf>
    <xf numFmtId="41" fontId="7" fillId="0" borderId="14" xfId="0" applyNumberFormat="1" applyFont="1" applyBorder="1" applyAlignment="1">
      <alignment/>
    </xf>
    <xf numFmtId="41" fontId="7" fillId="0" borderId="28" xfId="0" applyNumberFormat="1" applyFont="1" applyBorder="1" applyAlignment="1">
      <alignment/>
    </xf>
    <xf numFmtId="41" fontId="7" fillId="0" borderId="29" xfId="0" applyNumberFormat="1" applyFont="1" applyBorder="1" applyAlignment="1">
      <alignment/>
    </xf>
    <xf numFmtId="176" fontId="9" fillId="0" borderId="22" xfId="0" applyNumberFormat="1" applyFont="1" applyBorder="1" applyAlignment="1" applyProtection="1">
      <alignment horizontal="center"/>
      <protection/>
    </xf>
    <xf numFmtId="41" fontId="7" fillId="0" borderId="16" xfId="0" applyNumberFormat="1" applyFont="1" applyBorder="1" applyAlignment="1">
      <alignment horizontal="center"/>
    </xf>
    <xf numFmtId="41" fontId="7" fillId="0" borderId="17" xfId="0" applyNumberFormat="1" applyFont="1" applyBorder="1" applyAlignment="1">
      <alignment horizontal="center"/>
    </xf>
    <xf numFmtId="41" fontId="7" fillId="0" borderId="16" xfId="0" applyNumberFormat="1" applyFont="1" applyFill="1" applyBorder="1" applyAlignment="1">
      <alignment/>
    </xf>
    <xf numFmtId="41" fontId="7" fillId="0" borderId="16" xfId="0" applyNumberFormat="1" applyFont="1" applyBorder="1" applyAlignment="1" applyProtection="1">
      <alignment/>
      <protection/>
    </xf>
    <xf numFmtId="41" fontId="7" fillId="0" borderId="30" xfId="0" applyNumberFormat="1" applyFont="1" applyBorder="1" applyAlignment="1">
      <alignment/>
    </xf>
    <xf numFmtId="37" fontId="7" fillId="0" borderId="31" xfId="0" applyNumberFormat="1" applyFont="1" applyBorder="1" applyAlignment="1">
      <alignment/>
    </xf>
    <xf numFmtId="41" fontId="7" fillId="33" borderId="32" xfId="0" applyNumberFormat="1" applyFont="1" applyFill="1" applyBorder="1" applyAlignment="1">
      <alignment/>
    </xf>
    <xf numFmtId="41" fontId="7" fillId="33" borderId="33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37" fontId="11" fillId="0" borderId="0" xfId="0" applyNumberFormat="1" applyFont="1" applyAlignment="1">
      <alignment horizontal="right"/>
    </xf>
    <xf numFmtId="0" fontId="87" fillId="0" borderId="0" xfId="0" applyFont="1" applyAlignment="1">
      <alignment horizontal="center"/>
    </xf>
    <xf numFmtId="0" fontId="7" fillId="0" borderId="22" xfId="0" applyFont="1" applyBorder="1" applyAlignment="1">
      <alignment/>
    </xf>
    <xf numFmtId="0" fontId="87" fillId="0" borderId="12" xfId="0" applyFont="1" applyBorder="1" applyAlignment="1">
      <alignment horizontal="center"/>
    </xf>
    <xf numFmtId="37" fontId="7" fillId="0" borderId="24" xfId="0" applyNumberFormat="1" applyFont="1" applyBorder="1" applyAlignment="1">
      <alignment horizontal="centerContinuous"/>
    </xf>
    <xf numFmtId="37" fontId="7" fillId="0" borderId="25" xfId="0" applyNumberFormat="1" applyFont="1" applyBorder="1" applyAlignment="1">
      <alignment horizontal="centerContinuous"/>
    </xf>
    <xf numFmtId="0" fontId="7" fillId="0" borderId="21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21" xfId="0" applyFont="1" applyBorder="1" applyAlignment="1" applyProtection="1">
      <alignment/>
      <protection locked="0"/>
    </xf>
    <xf numFmtId="0" fontId="7" fillId="0" borderId="22" xfId="0" applyFont="1" applyBorder="1" applyAlignment="1" applyProtection="1">
      <alignment/>
      <protection locked="0"/>
    </xf>
    <xf numFmtId="41" fontId="7" fillId="0" borderId="34" xfId="0" applyNumberFormat="1" applyFont="1" applyBorder="1" applyAlignment="1" applyProtection="1">
      <alignment/>
      <protection locked="0"/>
    </xf>
    <xf numFmtId="0" fontId="7" fillId="0" borderId="17" xfId="0" applyFont="1" applyBorder="1" applyAlignment="1" applyProtection="1">
      <alignment/>
      <protection locked="0"/>
    </xf>
    <xf numFmtId="41" fontId="7" fillId="0" borderId="29" xfId="0" applyNumberFormat="1" applyFont="1" applyBorder="1" applyAlignment="1" applyProtection="1">
      <alignment/>
      <protection locked="0"/>
    </xf>
    <xf numFmtId="0" fontId="10" fillId="0" borderId="0" xfId="0" applyFont="1" applyBorder="1" applyAlignment="1">
      <alignment/>
    </xf>
    <xf numFmtId="37" fontId="7" fillId="0" borderId="24" xfId="0" applyNumberFormat="1" applyFont="1" applyBorder="1" applyAlignment="1">
      <alignment horizontal="center"/>
    </xf>
    <xf numFmtId="37" fontId="7" fillId="0" borderId="11" xfId="0" applyNumberFormat="1" applyFont="1" applyBorder="1" applyAlignment="1">
      <alignment horizontal="center"/>
    </xf>
    <xf numFmtId="37" fontId="7" fillId="0" borderId="35" xfId="0" applyNumberFormat="1" applyFont="1" applyBorder="1" applyAlignment="1">
      <alignment horizontal="center"/>
    </xf>
    <xf numFmtId="37" fontId="7" fillId="0" borderId="16" xfId="0" applyNumberFormat="1" applyFont="1" applyBorder="1" applyAlignment="1">
      <alignment horizontal="center"/>
    </xf>
    <xf numFmtId="37" fontId="7" fillId="0" borderId="24" xfId="0" applyNumberFormat="1" applyFont="1" applyBorder="1" applyAlignment="1">
      <alignment/>
    </xf>
    <xf numFmtId="37" fontId="7" fillId="0" borderId="18" xfId="0" applyNumberFormat="1" applyFont="1" applyBorder="1" applyAlignment="1">
      <alignment horizontal="center"/>
    </xf>
    <xf numFmtId="37" fontId="7" fillId="0" borderId="25" xfId="0" applyNumberFormat="1" applyFont="1" applyBorder="1" applyAlignment="1">
      <alignment/>
    </xf>
    <xf numFmtId="37" fontId="7" fillId="0" borderId="18" xfId="0" applyNumberFormat="1" applyFont="1" applyBorder="1" applyAlignment="1">
      <alignment/>
    </xf>
    <xf numFmtId="41" fontId="7" fillId="33" borderId="36" xfId="0" applyNumberFormat="1" applyFont="1" applyFill="1" applyBorder="1" applyAlignment="1">
      <alignment/>
    </xf>
    <xf numFmtId="37" fontId="7" fillId="0" borderId="23" xfId="0" applyNumberFormat="1" applyFont="1" applyBorder="1" applyAlignment="1">
      <alignment/>
    </xf>
    <xf numFmtId="41" fontId="7" fillId="33" borderId="24" xfId="0" applyNumberFormat="1" applyFont="1" applyFill="1" applyBorder="1" applyAlignment="1">
      <alignment/>
    </xf>
    <xf numFmtId="41" fontId="7" fillId="33" borderId="25" xfId="0" applyNumberFormat="1" applyFont="1" applyFill="1" applyBorder="1" applyAlignment="1">
      <alignment/>
    </xf>
    <xf numFmtId="41" fontId="7" fillId="0" borderId="34" xfId="0" applyNumberFormat="1" applyFont="1" applyBorder="1" applyAlignment="1">
      <alignment/>
    </xf>
    <xf numFmtId="41" fontId="7" fillId="0" borderId="0" xfId="0" applyNumberFormat="1" applyFont="1" applyAlignment="1">
      <alignment/>
    </xf>
    <xf numFmtId="37" fontId="7" fillId="0" borderId="37" xfId="0" applyNumberFormat="1" applyFont="1" applyBorder="1" applyAlignment="1">
      <alignment horizontal="center"/>
    </xf>
    <xf numFmtId="41" fontId="7" fillId="0" borderId="11" xfId="0" applyNumberFormat="1" applyFont="1" applyBorder="1" applyAlignment="1">
      <alignment horizontal="center"/>
    </xf>
    <xf numFmtId="41" fontId="7" fillId="0" borderId="35" xfId="0" applyNumberFormat="1" applyFont="1" applyBorder="1" applyAlignment="1">
      <alignment horizontal="center"/>
    </xf>
    <xf numFmtId="37" fontId="7" fillId="0" borderId="23" xfId="0" applyNumberFormat="1" applyFont="1" applyBorder="1" applyAlignment="1">
      <alignment horizontal="center"/>
    </xf>
    <xf numFmtId="41" fontId="7" fillId="0" borderId="0" xfId="0" applyNumberFormat="1" applyFont="1" applyBorder="1" applyAlignment="1">
      <alignment horizontal="center"/>
    </xf>
    <xf numFmtId="41" fontId="7" fillId="0" borderId="34" xfId="0" applyNumberFormat="1" applyFont="1" applyBorder="1" applyAlignment="1">
      <alignment horizontal="center"/>
    </xf>
    <xf numFmtId="37" fontId="7" fillId="0" borderId="38" xfId="0" applyNumberFormat="1" applyFont="1" applyBorder="1" applyAlignment="1">
      <alignment/>
    </xf>
    <xf numFmtId="41" fontId="7" fillId="0" borderId="25" xfId="0" applyNumberFormat="1" applyFont="1" applyBorder="1" applyAlignment="1" applyProtection="1">
      <alignment/>
      <protection locked="0"/>
    </xf>
    <xf numFmtId="37" fontId="7" fillId="0" borderId="27" xfId="0" applyNumberFormat="1" applyFont="1" applyBorder="1" applyAlignment="1">
      <alignment/>
    </xf>
    <xf numFmtId="0" fontId="10" fillId="0" borderId="0" xfId="0" applyFont="1" applyFill="1" applyAlignment="1" applyProtection="1">
      <alignment/>
      <protection locked="0"/>
    </xf>
    <xf numFmtId="37" fontId="7" fillId="0" borderId="39" xfId="0" applyNumberFormat="1" applyFont="1" applyFill="1" applyBorder="1" applyAlignment="1" applyProtection="1">
      <alignment horizontal="center"/>
      <protection locked="0"/>
    </xf>
    <xf numFmtId="37" fontId="7" fillId="0" borderId="0" xfId="0" applyNumberFormat="1" applyFont="1" applyFill="1" applyBorder="1" applyAlignment="1" applyProtection="1">
      <alignment horizontal="center"/>
      <protection locked="0"/>
    </xf>
    <xf numFmtId="37" fontId="7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37" fontId="7" fillId="0" borderId="0" xfId="0" applyNumberFormat="1" applyFont="1" applyFill="1" applyAlignment="1">
      <alignment horizontal="right"/>
    </xf>
    <xf numFmtId="37" fontId="7" fillId="0" borderId="0" xfId="0" applyNumberFormat="1" applyFont="1" applyFill="1" applyBorder="1" applyAlignment="1">
      <alignment/>
    </xf>
    <xf numFmtId="0" fontId="7" fillId="0" borderId="0" xfId="0" applyFont="1" applyFill="1" applyAlignment="1" applyProtection="1">
      <alignment/>
      <protection locked="0"/>
    </xf>
    <xf numFmtId="0" fontId="88" fillId="0" borderId="0" xfId="0" applyFont="1" applyAlignment="1">
      <alignment vertical="center"/>
    </xf>
    <xf numFmtId="37" fontId="7" fillId="0" borderId="0" xfId="0" applyNumberFormat="1" applyFont="1" applyFill="1" applyAlignment="1">
      <alignment horizontal="centerContinuous"/>
    </xf>
    <xf numFmtId="37" fontId="87" fillId="0" borderId="0" xfId="0" applyNumberFormat="1" applyFont="1" applyFill="1" applyAlignment="1">
      <alignment horizontal="centerContinuous"/>
    </xf>
    <xf numFmtId="37" fontId="7" fillId="0" borderId="11" xfId="0" applyNumberFormat="1" applyFont="1" applyFill="1" applyBorder="1" applyAlignment="1">
      <alignment horizontal="centerContinuous"/>
    </xf>
    <xf numFmtId="37" fontId="7" fillId="0" borderId="18" xfId="0" applyNumberFormat="1" applyFont="1" applyFill="1" applyBorder="1" applyAlignment="1">
      <alignment horizontal="center"/>
    </xf>
    <xf numFmtId="37" fontId="7" fillId="0" borderId="23" xfId="0" applyNumberFormat="1" applyFont="1" applyFill="1" applyBorder="1" applyAlignment="1">
      <alignment/>
    </xf>
    <xf numFmtId="37" fontId="7" fillId="0" borderId="0" xfId="0" applyNumberFormat="1" applyFont="1" applyFill="1" applyAlignment="1">
      <alignment horizontal="center"/>
    </xf>
    <xf numFmtId="37" fontId="7" fillId="0" borderId="16" xfId="0" applyNumberFormat="1" applyFont="1" applyFill="1" applyBorder="1" applyAlignment="1">
      <alignment horizontal="center"/>
    </xf>
    <xf numFmtId="37" fontId="7" fillId="0" borderId="36" xfId="0" applyNumberFormat="1" applyFont="1" applyFill="1" applyBorder="1" applyAlignment="1">
      <alignment horizontal="center" wrapText="1"/>
    </xf>
    <xf numFmtId="37" fontId="7" fillId="0" borderId="18" xfId="0" applyNumberFormat="1" applyFont="1" applyFill="1" applyBorder="1" applyAlignment="1">
      <alignment horizontal="center" wrapText="1"/>
    </xf>
    <xf numFmtId="37" fontId="7" fillId="0" borderId="22" xfId="0" applyNumberFormat="1" applyFont="1" applyFill="1" applyBorder="1" applyAlignment="1">
      <alignment/>
    </xf>
    <xf numFmtId="37" fontId="7" fillId="0" borderId="13" xfId="0" applyNumberFormat="1" applyFont="1" applyFill="1" applyBorder="1" applyAlignment="1">
      <alignment horizontal="center"/>
    </xf>
    <xf numFmtId="41" fontId="7" fillId="0" borderId="14" xfId="0" applyNumberFormat="1" applyFont="1" applyFill="1" applyBorder="1" applyAlignment="1" applyProtection="1">
      <alignment/>
      <protection locked="0"/>
    </xf>
    <xf numFmtId="37" fontId="7" fillId="0" borderId="14" xfId="0" applyNumberFormat="1" applyFont="1" applyFill="1" applyBorder="1" applyAlignment="1">
      <alignment horizontal="center"/>
    </xf>
    <xf numFmtId="37" fontId="7" fillId="0" borderId="22" xfId="0" applyNumberFormat="1" applyFont="1" applyFill="1" applyBorder="1" applyAlignment="1">
      <alignment horizontal="center"/>
    </xf>
    <xf numFmtId="41" fontId="7" fillId="0" borderId="16" xfId="0" applyNumberFormat="1" applyFont="1" applyFill="1" applyBorder="1" applyAlignment="1" applyProtection="1">
      <alignment/>
      <protection locked="0"/>
    </xf>
    <xf numFmtId="41" fontId="7" fillId="0" borderId="0" xfId="0" applyNumberFormat="1" applyFont="1" applyFill="1" applyBorder="1" applyAlignment="1" applyProtection="1">
      <alignment/>
      <protection locked="0"/>
    </xf>
    <xf numFmtId="41" fontId="7" fillId="0" borderId="18" xfId="0" applyNumberFormat="1" applyFont="1" applyFill="1" applyBorder="1" applyAlignment="1" applyProtection="1">
      <alignment/>
      <protection locked="0"/>
    </xf>
    <xf numFmtId="41" fontId="7" fillId="0" borderId="16" xfId="0" applyNumberFormat="1" applyFont="1" applyFill="1" applyBorder="1" applyAlignment="1" applyProtection="1">
      <alignment/>
      <protection/>
    </xf>
    <xf numFmtId="41" fontId="7" fillId="0" borderId="0" xfId="0" applyNumberFormat="1" applyFont="1" applyFill="1" applyBorder="1" applyAlignment="1" applyProtection="1">
      <alignment/>
      <protection/>
    </xf>
    <xf numFmtId="41" fontId="7" fillId="0" borderId="18" xfId="0" applyNumberFormat="1" applyFont="1" applyFill="1" applyBorder="1" applyAlignment="1" applyProtection="1">
      <alignment/>
      <protection/>
    </xf>
    <xf numFmtId="41" fontId="7" fillId="0" borderId="0" xfId="0" applyNumberFormat="1" applyFont="1" applyFill="1" applyBorder="1" applyAlignment="1">
      <alignment/>
    </xf>
    <xf numFmtId="41" fontId="7" fillId="0" borderId="18" xfId="0" applyNumberFormat="1" applyFont="1" applyFill="1" applyBorder="1" applyAlignment="1">
      <alignment/>
    </xf>
    <xf numFmtId="37" fontId="7" fillId="0" borderId="11" xfId="0" applyNumberFormat="1" applyFont="1" applyFill="1" applyBorder="1" applyAlignment="1">
      <alignment/>
    </xf>
    <xf numFmtId="37" fontId="7" fillId="0" borderId="27" xfId="0" applyNumberFormat="1" applyFont="1" applyFill="1" applyBorder="1" applyAlignment="1">
      <alignment/>
    </xf>
    <xf numFmtId="37" fontId="7" fillId="0" borderId="27" xfId="0" applyNumberFormat="1" applyFont="1" applyFill="1" applyBorder="1" applyAlignment="1">
      <alignment horizontal="right"/>
    </xf>
    <xf numFmtId="37" fontId="7" fillId="0" borderId="0" xfId="0" applyNumberFormat="1" applyFont="1" applyFill="1" applyBorder="1" applyAlignment="1">
      <alignment horizontal="right"/>
    </xf>
    <xf numFmtId="9" fontId="7" fillId="0" borderId="0" xfId="62" applyFont="1" applyFill="1" applyAlignment="1">
      <alignment/>
    </xf>
    <xf numFmtId="9" fontId="7" fillId="0" borderId="0" xfId="62" applyFont="1" applyFill="1" applyAlignment="1">
      <alignment horizontal="center"/>
    </xf>
    <xf numFmtId="42" fontId="7" fillId="0" borderId="39" xfId="45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Alignment="1">
      <alignment/>
    </xf>
    <xf numFmtId="37" fontId="7" fillId="0" borderId="24" xfId="0" applyNumberFormat="1" applyFont="1" applyBorder="1" applyAlignment="1" applyProtection="1">
      <alignment/>
      <protection locked="0"/>
    </xf>
    <xf numFmtId="189" fontId="7" fillId="0" borderId="16" xfId="0" applyNumberFormat="1" applyFont="1" applyBorder="1" applyAlignment="1" applyProtection="1" quotePrefix="1">
      <alignment/>
      <protection locked="0"/>
    </xf>
    <xf numFmtId="37" fontId="7" fillId="0" borderId="16" xfId="0" applyNumberFormat="1" applyFont="1" applyBorder="1" applyAlignment="1">
      <alignment horizontal="center" vertical="center"/>
    </xf>
    <xf numFmtId="189" fontId="7" fillId="0" borderId="19" xfId="0" applyNumberFormat="1" applyFont="1" applyBorder="1" applyAlignment="1" applyProtection="1" quotePrefix="1">
      <alignment/>
      <protection locked="0"/>
    </xf>
    <xf numFmtId="189" fontId="7" fillId="0" borderId="36" xfId="0" applyNumberFormat="1" applyFont="1" applyBorder="1" applyAlignment="1" applyProtection="1" quotePrefix="1">
      <alignment/>
      <protection locked="0"/>
    </xf>
    <xf numFmtId="9" fontId="7" fillId="33" borderId="0" xfId="62" applyFont="1" applyFill="1" applyAlignment="1">
      <alignment horizontal="center"/>
    </xf>
    <xf numFmtId="37" fontId="8" fillId="0" borderId="16" xfId="0" applyNumberFormat="1" applyFont="1" applyBorder="1" applyAlignment="1">
      <alignment/>
    </xf>
    <xf numFmtId="37" fontId="7" fillId="0" borderId="40" xfId="0" applyNumberFormat="1" applyFont="1" applyBorder="1" applyAlignment="1">
      <alignment/>
    </xf>
    <xf numFmtId="37" fontId="7" fillId="0" borderId="40" xfId="0" applyNumberFormat="1" applyFont="1" applyBorder="1" applyAlignment="1">
      <alignment horizontal="center"/>
    </xf>
    <xf numFmtId="37" fontId="7" fillId="0" borderId="41" xfId="0" applyNumberFormat="1" applyFont="1" applyBorder="1" applyAlignment="1">
      <alignment horizontal="center"/>
    </xf>
    <xf numFmtId="37" fontId="7" fillId="0" borderId="27" xfId="0" applyNumberFormat="1" applyFont="1" applyBorder="1" applyAlignment="1">
      <alignment horizontal="right"/>
    </xf>
    <xf numFmtId="0" fontId="12" fillId="0" borderId="0" xfId="0" applyFont="1" applyFill="1" applyAlignment="1">
      <alignment/>
    </xf>
    <xf numFmtId="37" fontId="6" fillId="0" borderId="0" xfId="0" applyNumberFormat="1" applyFont="1" applyFill="1" applyAlignment="1">
      <alignment/>
    </xf>
    <xf numFmtId="37" fontId="6" fillId="0" borderId="0" xfId="0" applyNumberFormat="1" applyFont="1" applyAlignment="1">
      <alignment horizontal="right"/>
    </xf>
    <xf numFmtId="37" fontId="14" fillId="0" borderId="0" xfId="0" applyNumberFormat="1" applyFont="1" applyFill="1" applyAlignment="1" applyProtection="1" quotePrefix="1">
      <alignment horizontal="right" vertical="center"/>
      <protection locked="0"/>
    </xf>
    <xf numFmtId="37" fontId="7" fillId="0" borderId="0" xfId="0" applyNumberFormat="1" applyFont="1" applyFill="1" applyAlignment="1" applyProtection="1">
      <alignment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10" fillId="0" borderId="0" xfId="0" applyFont="1" applyFill="1" applyAlignment="1" applyProtection="1">
      <alignment vertical="center"/>
      <protection locked="0"/>
    </xf>
    <xf numFmtId="37" fontId="8" fillId="0" borderId="0" xfId="0" applyNumberFormat="1" applyFont="1" applyFill="1" applyAlignment="1" applyProtection="1">
      <alignment horizontal="centerContinuous" vertical="center"/>
      <protection/>
    </xf>
    <xf numFmtId="37" fontId="7" fillId="0" borderId="0" xfId="0" applyNumberFormat="1" applyFont="1" applyFill="1" applyAlignment="1" applyProtection="1">
      <alignment horizontal="centerContinuous" vertical="center"/>
      <protection/>
    </xf>
    <xf numFmtId="49" fontId="7" fillId="0" borderId="0" xfId="0" applyNumberFormat="1" applyFont="1" applyFill="1" applyAlignment="1" applyProtection="1">
      <alignment horizontal="left" vertical="center"/>
      <protection/>
    </xf>
    <xf numFmtId="37" fontId="7" fillId="0" borderId="0" xfId="0" applyNumberFormat="1" applyFont="1" applyFill="1" applyAlignment="1" applyProtection="1">
      <alignment vertical="center"/>
      <protection locked="0"/>
    </xf>
    <xf numFmtId="37" fontId="7" fillId="0" borderId="0" xfId="0" applyNumberFormat="1" applyFont="1" applyFill="1" applyBorder="1" applyAlignment="1" applyProtection="1">
      <alignment vertical="center"/>
      <protection/>
    </xf>
    <xf numFmtId="37" fontId="7" fillId="0" borderId="0" xfId="0" applyNumberFormat="1" applyFont="1" applyFill="1" applyBorder="1" applyAlignment="1" applyProtection="1">
      <alignment vertical="center"/>
      <protection locked="0"/>
    </xf>
    <xf numFmtId="37" fontId="7" fillId="0" borderId="39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37" fontId="7" fillId="0" borderId="0" xfId="0" applyNumberFormat="1" applyFont="1" applyFill="1" applyAlignment="1" applyProtection="1" quotePrefix="1">
      <alignment horizontal="left" vertical="center"/>
      <protection locked="0"/>
    </xf>
    <xf numFmtId="0" fontId="10" fillId="0" borderId="0" xfId="0" applyFont="1" applyFill="1" applyBorder="1" applyAlignment="1" applyProtection="1">
      <alignment vertical="center"/>
      <protection/>
    </xf>
    <xf numFmtId="37" fontId="7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37" fontId="11" fillId="0" borderId="0" xfId="0" applyNumberFormat="1" applyFont="1" applyFill="1" applyAlignment="1" applyProtection="1">
      <alignment vertical="center"/>
      <protection/>
    </xf>
    <xf numFmtId="0" fontId="89" fillId="0" borderId="0" xfId="0" applyFont="1" applyFill="1" applyAlignment="1" applyProtection="1">
      <alignment vertical="center"/>
      <protection/>
    </xf>
    <xf numFmtId="37" fontId="87" fillId="0" borderId="0" xfId="0" applyNumberFormat="1" applyFont="1" applyFill="1" applyAlignment="1" applyProtection="1">
      <alignment vertical="center"/>
      <protection/>
    </xf>
    <xf numFmtId="37" fontId="87" fillId="0" borderId="0" xfId="0" applyNumberFormat="1" applyFont="1" applyFill="1" applyBorder="1" applyAlignment="1" applyProtection="1">
      <alignment vertical="center"/>
      <protection/>
    </xf>
    <xf numFmtId="1" fontId="7" fillId="0" borderId="39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37" fontId="7" fillId="0" borderId="0" xfId="0" applyNumberFormat="1" applyFont="1" applyFill="1" applyAlignment="1" applyProtection="1" quotePrefix="1">
      <alignment vertical="center"/>
      <protection locked="0"/>
    </xf>
    <xf numFmtId="44" fontId="7" fillId="0" borderId="39" xfId="0" applyNumberFormat="1" applyFont="1" applyFill="1" applyBorder="1" applyAlignment="1" applyProtection="1">
      <alignment horizontal="right" vertical="center"/>
      <protection locked="0"/>
    </xf>
    <xf numFmtId="37" fontId="8" fillId="0" borderId="0" xfId="0" applyNumberFormat="1" applyFont="1" applyFill="1" applyAlignment="1" applyProtection="1">
      <alignment horizontal="left" vertical="center"/>
      <protection/>
    </xf>
    <xf numFmtId="37" fontId="7" fillId="0" borderId="0" xfId="0" applyNumberFormat="1" applyFont="1" applyFill="1" applyAlignment="1" applyProtection="1">
      <alignment horizontal="right" vertical="center"/>
      <protection/>
    </xf>
    <xf numFmtId="37" fontId="7" fillId="0" borderId="0" xfId="59" applyNumberFormat="1" applyFont="1" applyFill="1" applyAlignment="1" applyProtection="1">
      <alignment vertical="center"/>
      <protection/>
    </xf>
    <xf numFmtId="37" fontId="11" fillId="0" borderId="0" xfId="0" applyNumberFormat="1" applyFont="1" applyFill="1" applyBorder="1" applyAlignment="1" applyProtection="1">
      <alignment vertical="center"/>
      <protection/>
    </xf>
    <xf numFmtId="10" fontId="7" fillId="0" borderId="39" xfId="0" applyNumberFormat="1" applyFont="1" applyFill="1" applyBorder="1" applyAlignment="1" applyProtection="1">
      <alignment horizontal="center" vertical="center"/>
      <protection locked="0"/>
    </xf>
    <xf numFmtId="37" fontId="90" fillId="0" borderId="0" xfId="0" applyNumberFormat="1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178" fontId="7" fillId="0" borderId="0" xfId="45" applyNumberFormat="1" applyFont="1" applyFill="1" applyAlignment="1" applyProtection="1">
      <alignment vertical="center"/>
      <protection locked="0"/>
    </xf>
    <xf numFmtId="179" fontId="7" fillId="0" borderId="0" xfId="62" applyNumberFormat="1" applyFont="1" applyFill="1" applyAlignment="1" applyProtection="1">
      <alignment vertical="center"/>
      <protection locked="0"/>
    </xf>
    <xf numFmtId="9" fontId="10" fillId="0" borderId="0" xfId="62" applyFont="1" applyFill="1" applyAlignment="1" applyProtection="1">
      <alignment horizontal="center" vertical="center"/>
      <protection locked="0"/>
    </xf>
    <xf numFmtId="179" fontId="7" fillId="0" borderId="0" xfId="62" applyNumberFormat="1" applyFont="1" applyFill="1" applyAlignment="1" applyProtection="1">
      <alignment vertical="center"/>
      <protection/>
    </xf>
    <xf numFmtId="37" fontId="7" fillId="0" borderId="42" xfId="0" applyNumberFormat="1" applyFont="1" applyBorder="1" applyAlignment="1" applyProtection="1">
      <alignment/>
      <protection locked="0"/>
    </xf>
    <xf numFmtId="189" fontId="7" fillId="0" borderId="42" xfId="0" applyNumberFormat="1" applyFont="1" applyBorder="1" applyAlignment="1" applyProtection="1" quotePrefix="1">
      <alignment/>
      <protection locked="0"/>
    </xf>
    <xf numFmtId="189" fontId="7" fillId="0" borderId="43" xfId="0" applyNumberFormat="1" applyFont="1" applyBorder="1" applyAlignment="1" applyProtection="1" quotePrefix="1">
      <alignment/>
      <protection locked="0"/>
    </xf>
    <xf numFmtId="189" fontId="7" fillId="0" borderId="0" xfId="0" applyNumberFormat="1" applyFont="1" applyBorder="1" applyAlignment="1" applyProtection="1" quotePrefix="1">
      <alignment/>
      <protection locked="0"/>
    </xf>
    <xf numFmtId="189" fontId="7" fillId="0" borderId="11" xfId="0" applyNumberFormat="1" applyFont="1" applyBorder="1" applyAlignment="1" applyProtection="1" quotePrefix="1">
      <alignment/>
      <protection locked="0"/>
    </xf>
    <xf numFmtId="37" fontId="7" fillId="0" borderId="43" xfId="0" applyNumberFormat="1" applyFont="1" applyBorder="1" applyAlignment="1" applyProtection="1">
      <alignment/>
      <protection locked="0"/>
    </xf>
    <xf numFmtId="41" fontId="7" fillId="33" borderId="0" xfId="0" applyNumberFormat="1" applyFont="1" applyFill="1" applyAlignment="1">
      <alignment/>
    </xf>
    <xf numFmtId="41" fontId="7" fillId="33" borderId="44" xfId="0" applyNumberFormat="1" applyFont="1" applyFill="1" applyBorder="1" applyAlignment="1">
      <alignment/>
    </xf>
    <xf numFmtId="41" fontId="7" fillId="33" borderId="31" xfId="0" applyNumberFormat="1" applyFont="1" applyFill="1" applyBorder="1" applyAlignment="1">
      <alignment/>
    </xf>
    <xf numFmtId="41" fontId="7" fillId="33" borderId="10" xfId="0" applyNumberFormat="1" applyFont="1" applyFill="1" applyBorder="1" applyAlignment="1">
      <alignment/>
    </xf>
    <xf numFmtId="37" fontId="87" fillId="0" borderId="0" xfId="0" applyNumberFormat="1" applyFont="1" applyBorder="1" applyAlignment="1" applyProtection="1">
      <alignment/>
      <protection locked="0"/>
    </xf>
    <xf numFmtId="37" fontId="7" fillId="0" borderId="45" xfId="0" applyNumberFormat="1" applyFont="1" applyBorder="1" applyAlignment="1">
      <alignment/>
    </xf>
    <xf numFmtId="37" fontId="7" fillId="0" borderId="28" xfId="0" applyNumberFormat="1" applyFont="1" applyBorder="1" applyAlignment="1">
      <alignment horizontal="center"/>
    </xf>
    <xf numFmtId="37" fontId="7" fillId="0" borderId="29" xfId="0" applyNumberFormat="1" applyFont="1" applyBorder="1" applyAlignment="1">
      <alignment horizontal="center"/>
    </xf>
    <xf numFmtId="37" fontId="7" fillId="0" borderId="34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37" fontId="7" fillId="0" borderId="0" xfId="0" applyNumberFormat="1" applyFont="1" applyAlignment="1" applyProtection="1">
      <alignment horizontal="center"/>
      <protection/>
    </xf>
    <xf numFmtId="37" fontId="8" fillId="0" borderId="0" xfId="0" applyNumberFormat="1" applyFont="1" applyAlignment="1" applyProtection="1">
      <alignment horizontal="center"/>
      <protection/>
    </xf>
    <xf numFmtId="37" fontId="7" fillId="0" borderId="14" xfId="0" applyNumberFormat="1" applyFont="1" applyBorder="1" applyAlignment="1" applyProtection="1">
      <alignment horizontal="center"/>
      <protection/>
    </xf>
    <xf numFmtId="37" fontId="7" fillId="0" borderId="16" xfId="0" applyNumberFormat="1" applyFont="1" applyBorder="1" applyAlignment="1" applyProtection="1">
      <alignment horizontal="center"/>
      <protection/>
    </xf>
    <xf numFmtId="41" fontId="7" fillId="33" borderId="16" xfId="0" applyNumberFormat="1" applyFont="1" applyFill="1" applyBorder="1" applyAlignment="1" applyProtection="1">
      <alignment horizontal="center"/>
      <protection/>
    </xf>
    <xf numFmtId="37" fontId="7" fillId="0" borderId="27" xfId="0" applyNumberFormat="1" applyFont="1" applyFill="1" applyBorder="1" applyAlignment="1" applyProtection="1">
      <alignment horizontal="center"/>
      <protection/>
    </xf>
    <xf numFmtId="37" fontId="7" fillId="0" borderId="0" xfId="0" applyNumberFormat="1" applyFont="1" applyBorder="1" applyAlignment="1" applyProtection="1">
      <alignment horizontal="center"/>
      <protection/>
    </xf>
    <xf numFmtId="37" fontId="7" fillId="0" borderId="0" xfId="0" applyNumberFormat="1" applyFont="1" applyFill="1" applyAlignment="1" applyProtection="1">
      <alignment horizontal="left"/>
      <protection/>
    </xf>
    <xf numFmtId="37" fontId="7" fillId="0" borderId="0" xfId="0" applyNumberFormat="1" applyFont="1" applyBorder="1" applyAlignment="1" applyProtection="1">
      <alignment horizontal="centerContinuous"/>
      <protection/>
    </xf>
    <xf numFmtId="37" fontId="7" fillId="33" borderId="0" xfId="45" applyNumberFormat="1" applyFont="1" applyFill="1" applyAlignment="1" applyProtection="1">
      <alignment horizontal="right" vertical="center"/>
      <protection/>
    </xf>
    <xf numFmtId="37" fontId="7" fillId="33" borderId="39" xfId="0" applyNumberFormat="1" applyFont="1" applyFill="1" applyBorder="1" applyAlignment="1" applyProtection="1">
      <alignment horizontal="center" vertical="center"/>
      <protection/>
    </xf>
    <xf numFmtId="179" fontId="7" fillId="33" borderId="0" xfId="62" applyNumberFormat="1" applyFont="1" applyFill="1" applyAlignment="1" applyProtection="1">
      <alignment horizontal="center" vertical="center"/>
      <protection/>
    </xf>
    <xf numFmtId="37" fontId="7" fillId="0" borderId="16" xfId="0" applyNumberFormat="1" applyFont="1" applyBorder="1" applyAlignment="1" applyProtection="1">
      <alignment/>
      <protection/>
    </xf>
    <xf numFmtId="0" fontId="91" fillId="0" borderId="0" xfId="0" applyFont="1" applyAlignment="1">
      <alignment/>
    </xf>
    <xf numFmtId="41" fontId="7" fillId="0" borderId="16" xfId="0" applyNumberFormat="1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horizontal="center"/>
      <protection locked="0"/>
    </xf>
    <xf numFmtId="37" fontId="7" fillId="0" borderId="24" xfId="0" applyNumberFormat="1" applyFont="1" applyBorder="1" applyAlignment="1" applyProtection="1">
      <alignment horizontal="center"/>
      <protection locked="0"/>
    </xf>
    <xf numFmtId="37" fontId="7" fillId="0" borderId="25" xfId="0" applyNumberFormat="1" applyFont="1" applyBorder="1" applyAlignment="1" applyProtection="1">
      <alignment/>
      <protection locked="0"/>
    </xf>
    <xf numFmtId="41" fontId="7" fillId="0" borderId="24" xfId="0" applyNumberFormat="1" applyFont="1" applyBorder="1" applyAlignment="1" applyProtection="1">
      <alignment/>
      <protection locked="0"/>
    </xf>
    <xf numFmtId="41" fontId="7" fillId="0" borderId="24" xfId="0" applyNumberFormat="1" applyFont="1" applyBorder="1" applyAlignment="1" applyProtection="1">
      <alignment horizontal="center"/>
      <protection locked="0"/>
    </xf>
    <xf numFmtId="37" fontId="7" fillId="0" borderId="28" xfId="0" applyNumberFormat="1" applyFont="1" applyBorder="1" applyAlignment="1" applyProtection="1">
      <alignment/>
      <protection/>
    </xf>
    <xf numFmtId="37" fontId="7" fillId="0" borderId="46" xfId="0" applyNumberFormat="1" applyFont="1" applyBorder="1" applyAlignment="1" applyProtection="1">
      <alignment/>
      <protection/>
    </xf>
    <xf numFmtId="41" fontId="7" fillId="33" borderId="33" xfId="0" applyNumberFormat="1" applyFont="1" applyFill="1" applyBorder="1" applyAlignment="1" applyProtection="1">
      <alignment/>
      <protection/>
    </xf>
    <xf numFmtId="37" fontId="7" fillId="0" borderId="0" xfId="0" applyNumberFormat="1" applyFont="1" applyBorder="1" applyAlignment="1" applyProtection="1">
      <alignment/>
      <protection/>
    </xf>
    <xf numFmtId="37" fontId="7" fillId="0" borderId="27" xfId="0" applyNumberFormat="1" applyFont="1" applyFill="1" applyBorder="1" applyAlignment="1" applyProtection="1">
      <alignment horizontal="right"/>
      <protection/>
    </xf>
    <xf numFmtId="37" fontId="7" fillId="0" borderId="11" xfId="0" applyNumberFormat="1" applyFont="1" applyBorder="1" applyAlignment="1" applyProtection="1">
      <alignment/>
      <protection/>
    </xf>
    <xf numFmtId="37" fontId="7" fillId="0" borderId="0" xfId="0" applyNumberFormat="1" applyFont="1" applyFill="1" applyBorder="1" applyAlignment="1" applyProtection="1">
      <alignment horizontal="right"/>
      <protection/>
    </xf>
    <xf numFmtId="37" fontId="7" fillId="0" borderId="0" xfId="0" applyNumberFormat="1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37" fontId="7" fillId="0" borderId="39" xfId="0" applyNumberFormat="1" applyFont="1" applyFill="1" applyBorder="1" applyAlignment="1" applyProtection="1">
      <alignment horizontal="center"/>
      <protection/>
    </xf>
    <xf numFmtId="0" fontId="91" fillId="0" borderId="0" xfId="0" applyFont="1" applyAlignment="1" applyProtection="1">
      <alignment/>
      <protection/>
    </xf>
    <xf numFmtId="37" fontId="7" fillId="0" borderId="0" xfId="0" applyNumberFormat="1" applyFont="1" applyAlignment="1" applyProtection="1">
      <alignment horizontal="right"/>
      <protection/>
    </xf>
    <xf numFmtId="37" fontId="7" fillId="0" borderId="0" xfId="0" applyNumberFormat="1" applyFont="1" applyAlignment="1" applyProtection="1">
      <alignment horizontal="centerContinuous"/>
      <protection/>
    </xf>
    <xf numFmtId="37" fontId="8" fillId="0" borderId="0" xfId="0" applyNumberFormat="1" applyFont="1" applyAlignment="1" applyProtection="1">
      <alignment horizontal="centerContinuous"/>
      <protection/>
    </xf>
    <xf numFmtId="37" fontId="7" fillId="0" borderId="34" xfId="0" applyNumberFormat="1" applyFont="1" applyBorder="1" applyAlignment="1" applyProtection="1">
      <alignment horizontal="center"/>
      <protection/>
    </xf>
    <xf numFmtId="37" fontId="7" fillId="0" borderId="22" xfId="0" applyNumberFormat="1" applyFont="1" applyBorder="1" applyAlignment="1" applyProtection="1">
      <alignment/>
      <protection/>
    </xf>
    <xf numFmtId="37" fontId="7" fillId="0" borderId="22" xfId="0" applyNumberFormat="1" applyFont="1" applyBorder="1" applyAlignment="1" applyProtection="1">
      <alignment horizontal="center"/>
      <protection/>
    </xf>
    <xf numFmtId="37" fontId="7" fillId="0" borderId="14" xfId="0" applyNumberFormat="1" applyFont="1" applyBorder="1" applyAlignment="1" applyProtection="1">
      <alignment/>
      <protection/>
    </xf>
    <xf numFmtId="37" fontId="7" fillId="0" borderId="35" xfId="0" applyNumberFormat="1" applyFont="1" applyBorder="1" applyAlignment="1" applyProtection="1">
      <alignment horizontal="center"/>
      <protection/>
    </xf>
    <xf numFmtId="37" fontId="7" fillId="0" borderId="18" xfId="0" applyNumberFormat="1" applyFont="1" applyBorder="1" applyAlignment="1" applyProtection="1">
      <alignment horizontal="center"/>
      <protection/>
    </xf>
    <xf numFmtId="189" fontId="7" fillId="0" borderId="0" xfId="0" applyNumberFormat="1" applyFont="1" applyBorder="1" applyAlignment="1" applyProtection="1" quotePrefix="1">
      <alignment/>
      <protection/>
    </xf>
    <xf numFmtId="41" fontId="7" fillId="0" borderId="24" xfId="0" applyNumberFormat="1" applyFont="1" applyBorder="1" applyAlignment="1" applyProtection="1">
      <alignment/>
      <protection/>
    </xf>
    <xf numFmtId="41" fontId="7" fillId="0" borderId="25" xfId="0" applyNumberFormat="1" applyFont="1" applyBorder="1" applyAlignment="1" applyProtection="1">
      <alignment/>
      <protection/>
    </xf>
    <xf numFmtId="41" fontId="7" fillId="33" borderId="32" xfId="0" applyNumberFormat="1" applyFont="1" applyFill="1" applyBorder="1" applyAlignment="1" applyProtection="1">
      <alignment/>
      <protection/>
    </xf>
    <xf numFmtId="37" fontId="7" fillId="0" borderId="27" xfId="0" applyNumberFormat="1" applyFont="1" applyBorder="1" applyAlignment="1" applyProtection="1">
      <alignment/>
      <protection/>
    </xf>
    <xf numFmtId="0" fontId="7" fillId="0" borderId="22" xfId="0" applyFont="1" applyBorder="1" applyAlignment="1" applyProtection="1">
      <alignment/>
      <protection/>
    </xf>
    <xf numFmtId="41" fontId="7" fillId="0" borderId="47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37" fontId="7" fillId="0" borderId="0" xfId="0" applyNumberFormat="1" applyFont="1" applyBorder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 horizontal="right"/>
      <protection/>
    </xf>
    <xf numFmtId="0" fontId="10" fillId="0" borderId="0" xfId="0" applyFont="1" applyAlignment="1">
      <alignment horizontal="right"/>
    </xf>
    <xf numFmtId="0" fontId="0" fillId="0" borderId="0" xfId="0" applyAlignment="1">
      <alignment/>
    </xf>
    <xf numFmtId="0" fontId="91" fillId="0" borderId="0" xfId="0" applyFont="1" applyAlignment="1" quotePrefix="1">
      <alignment/>
    </xf>
    <xf numFmtId="37" fontId="92" fillId="0" borderId="0" xfId="0" applyNumberFormat="1" applyFont="1" applyFill="1" applyAlignment="1" applyProtection="1">
      <alignment horizontal="left" vertical="center"/>
      <protection/>
    </xf>
    <xf numFmtId="37" fontId="7" fillId="0" borderId="48" xfId="0" applyNumberFormat="1" applyFont="1" applyFill="1" applyBorder="1" applyAlignment="1" applyProtection="1">
      <alignment horizontal="center" vertical="center"/>
      <protection locked="0"/>
    </xf>
    <xf numFmtId="0" fontId="93" fillId="0" borderId="0" xfId="0" applyFont="1" applyAlignment="1">
      <alignment horizontal="center" vertical="center" wrapText="1"/>
    </xf>
    <xf numFmtId="0" fontId="94" fillId="0" borderId="0" xfId="0" applyFont="1" applyAlignment="1">
      <alignment vertical="center" wrapText="1"/>
    </xf>
    <xf numFmtId="193" fontId="10" fillId="0" borderId="0" xfId="42" applyNumberFormat="1" applyFont="1" applyFill="1" applyAlignment="1" applyProtection="1">
      <alignment vertical="center"/>
      <protection locked="0"/>
    </xf>
    <xf numFmtId="193" fontId="94" fillId="0" borderId="0" xfId="42" applyNumberFormat="1" applyFont="1" applyAlignment="1">
      <alignment horizontal="right" vertical="center" wrapText="1"/>
    </xf>
    <xf numFmtId="0" fontId="10" fillId="0" borderId="0" xfId="0" applyFont="1" applyFill="1" applyAlignment="1" applyProtection="1">
      <alignment horizontal="centerContinuous" vertical="center"/>
      <protection/>
    </xf>
    <xf numFmtId="37" fontId="95" fillId="0" borderId="0" xfId="0" applyNumberFormat="1" applyFont="1" applyFill="1" applyAlignment="1" applyProtection="1">
      <alignment horizontal="left" vertical="center"/>
      <protection/>
    </xf>
    <xf numFmtId="37" fontId="21" fillId="0" borderId="0" xfId="0" applyNumberFormat="1" applyFont="1" applyFill="1" applyAlignment="1" applyProtection="1">
      <alignment horizontal="centerContinuous" vertical="center"/>
      <protection/>
    </xf>
    <xf numFmtId="0" fontId="22" fillId="0" borderId="0" xfId="0" applyFont="1" applyFill="1" applyAlignment="1" applyProtection="1">
      <alignment horizontal="centerContinuous" vertical="center"/>
      <protection/>
    </xf>
    <xf numFmtId="0" fontId="22" fillId="0" borderId="0" xfId="0" applyFont="1" applyFill="1" applyAlignment="1" applyProtection="1">
      <alignment vertical="center"/>
      <protection locked="0"/>
    </xf>
    <xf numFmtId="37" fontId="21" fillId="0" borderId="0" xfId="0" applyNumberFormat="1" applyFont="1" applyFill="1" applyBorder="1" applyAlignment="1" applyProtection="1">
      <alignment horizontal="centerContinuous" vertical="center"/>
      <protection locked="0"/>
    </xf>
    <xf numFmtId="37" fontId="21" fillId="0" borderId="0" xfId="0" applyNumberFormat="1" applyFont="1" applyFill="1" applyAlignment="1">
      <alignment horizontal="centerContinuous" vertical="center"/>
    </xf>
    <xf numFmtId="37" fontId="21" fillId="0" borderId="0" xfId="0" applyNumberFormat="1" applyFont="1" applyFill="1" applyAlignment="1" applyProtection="1">
      <alignment horizontal="centerContinuous" vertical="center"/>
      <protection locked="0"/>
    </xf>
    <xf numFmtId="37" fontId="7" fillId="0" borderId="0" xfId="0" applyNumberFormat="1" applyFont="1" applyFill="1" applyAlignment="1" applyProtection="1">
      <alignment horizontal="centerContinuous" vertical="center"/>
      <protection locked="0"/>
    </xf>
    <xf numFmtId="0" fontId="10" fillId="0" borderId="0" xfId="0" applyFont="1" applyFill="1" applyAlignment="1" applyProtection="1">
      <alignment horizontal="centerContinuous" vertical="center"/>
      <protection locked="0"/>
    </xf>
    <xf numFmtId="37" fontId="7" fillId="0" borderId="16" xfId="0" applyNumberFormat="1" applyFont="1" applyBorder="1" applyAlignment="1">
      <alignment/>
    </xf>
    <xf numFmtId="37" fontId="92" fillId="0" borderId="16" xfId="0" applyNumberFormat="1" applyFont="1" applyBorder="1" applyAlignment="1" applyProtection="1">
      <alignment/>
      <protection/>
    </xf>
    <xf numFmtId="37" fontId="7" fillId="0" borderId="34" xfId="0" applyNumberFormat="1" applyFont="1" applyBorder="1" applyAlignment="1" applyProtection="1">
      <alignment/>
      <protection/>
    </xf>
    <xf numFmtId="37" fontId="8" fillId="0" borderId="13" xfId="0" applyNumberFormat="1" applyFont="1" applyBorder="1" applyAlignment="1" applyProtection="1">
      <alignment horizontal="centerContinuous"/>
      <protection/>
    </xf>
    <xf numFmtId="37" fontId="8" fillId="0" borderId="13" xfId="0" applyNumberFormat="1" applyFont="1" applyBorder="1" applyAlignment="1" applyProtection="1">
      <alignment horizontal="center"/>
      <protection/>
    </xf>
    <xf numFmtId="37" fontId="8" fillId="0" borderId="14" xfId="0" applyNumberFormat="1" applyFont="1" applyBorder="1" applyAlignment="1" applyProtection="1">
      <alignment horizontal="centerContinuous"/>
      <protection/>
    </xf>
    <xf numFmtId="0" fontId="10" fillId="0" borderId="34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 locked="0"/>
    </xf>
    <xf numFmtId="0" fontId="10" fillId="0" borderId="34" xfId="0" applyFont="1" applyBorder="1" applyAlignment="1" applyProtection="1">
      <alignment/>
      <protection locked="0"/>
    </xf>
    <xf numFmtId="37" fontId="7" fillId="0" borderId="0" xfId="0" applyNumberFormat="1" applyFont="1" applyFill="1" applyBorder="1" applyAlignment="1" applyProtection="1">
      <alignment horizontal="center"/>
      <protection/>
    </xf>
    <xf numFmtId="37" fontId="7" fillId="0" borderId="13" xfId="0" applyNumberFormat="1" applyFont="1" applyBorder="1" applyAlignment="1">
      <alignment horizontal="centerContinuous"/>
    </xf>
    <xf numFmtId="37" fontId="8" fillId="0" borderId="13" xfId="0" applyNumberFormat="1" applyFont="1" applyBorder="1" applyAlignment="1">
      <alignment horizontal="centerContinuous"/>
    </xf>
    <xf numFmtId="37" fontId="8" fillId="0" borderId="14" xfId="0" applyNumberFormat="1" applyFont="1" applyBorder="1" applyAlignment="1">
      <alignment horizontal="centerContinuous"/>
    </xf>
    <xf numFmtId="0" fontId="10" fillId="0" borderId="29" xfId="0" applyFont="1" applyBorder="1" applyAlignment="1" applyProtection="1">
      <alignment/>
      <protection/>
    </xf>
    <xf numFmtId="37" fontId="7" fillId="0" borderId="49" xfId="0" applyNumberFormat="1" applyFont="1" applyBorder="1" applyAlignment="1">
      <alignment horizontal="center"/>
    </xf>
    <xf numFmtId="37" fontId="7" fillId="0" borderId="50" xfId="0" applyNumberFormat="1" applyFont="1" applyBorder="1" applyAlignment="1">
      <alignment horizontal="center"/>
    </xf>
    <xf numFmtId="37" fontId="7" fillId="0" borderId="51" xfId="0" applyNumberFormat="1" applyFont="1" applyBorder="1" applyAlignment="1">
      <alignment horizontal="center"/>
    </xf>
    <xf numFmtId="0" fontId="96" fillId="0" borderId="0" xfId="0" applyFont="1" applyAlignment="1">
      <alignment/>
    </xf>
    <xf numFmtId="37" fontId="10" fillId="0" borderId="39" xfId="0" applyNumberFormat="1" applyFont="1" applyBorder="1" applyAlignment="1" applyProtection="1">
      <alignment horizontal="center" vertical="center"/>
      <protection locked="0"/>
    </xf>
    <xf numFmtId="37" fontId="97" fillId="0" borderId="0" xfId="0" applyNumberFormat="1" applyFont="1" applyFill="1" applyAlignment="1" applyProtection="1">
      <alignment horizontal="left" vertical="center"/>
      <protection/>
    </xf>
    <xf numFmtId="37" fontId="98" fillId="0" borderId="0" xfId="0" applyNumberFormat="1" applyFont="1" applyFill="1" applyAlignment="1" applyProtection="1">
      <alignment horizontal="left" vertical="center"/>
      <protection/>
    </xf>
    <xf numFmtId="37" fontId="96" fillId="0" borderId="0" xfId="0" applyNumberFormat="1" applyFont="1" applyBorder="1" applyAlignment="1">
      <alignment horizontal="left"/>
    </xf>
    <xf numFmtId="0" fontId="15" fillId="0" borderId="52" xfId="0" applyFont="1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15" fillId="0" borderId="55" xfId="0" applyFont="1" applyBorder="1" applyAlignment="1">
      <alignment/>
    </xf>
    <xf numFmtId="0" fontId="0" fillId="0" borderId="56" xfId="0" applyBorder="1" applyAlignment="1">
      <alignment/>
    </xf>
    <xf numFmtId="0" fontId="0" fillId="0" borderId="55" xfId="0" applyBorder="1" applyAlignment="1">
      <alignment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34" xfId="0" applyBorder="1" applyAlignment="1">
      <alignment/>
    </xf>
    <xf numFmtId="0" fontId="0" fillId="0" borderId="0" xfId="0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 locked="0"/>
    </xf>
    <xf numFmtId="2" fontId="7" fillId="0" borderId="0" xfId="0" applyNumberFormat="1" applyFont="1" applyAlignment="1">
      <alignment horizontal="left" vertical="top"/>
    </xf>
    <xf numFmtId="176" fontId="7" fillId="0" borderId="0" xfId="0" applyNumberFormat="1" applyFont="1" applyFill="1" applyAlignment="1">
      <alignment horizontal="left"/>
    </xf>
    <xf numFmtId="176" fontId="7" fillId="0" borderId="0" xfId="0" applyNumberFormat="1" applyFont="1" applyAlignment="1" applyProtection="1">
      <alignment horizontal="left"/>
      <protection/>
    </xf>
    <xf numFmtId="176" fontId="7" fillId="0" borderId="0" xfId="0" applyNumberFormat="1" applyFont="1" applyAlignment="1">
      <alignment horizontal="left"/>
    </xf>
    <xf numFmtId="176" fontId="7" fillId="0" borderId="11" xfId="0" applyNumberFormat="1" applyFont="1" applyFill="1" applyBorder="1" applyAlignment="1">
      <alignment horizontal="centerContinuous"/>
    </xf>
    <xf numFmtId="37" fontId="25" fillId="0" borderId="0" xfId="0" applyNumberFormat="1" applyFont="1" applyAlignment="1">
      <alignment/>
    </xf>
    <xf numFmtId="37" fontId="4" fillId="0" borderId="0" xfId="0" applyNumberFormat="1" applyFont="1" applyBorder="1" applyAlignment="1" applyProtection="1">
      <alignment/>
      <protection locked="0"/>
    </xf>
    <xf numFmtId="0" fontId="96" fillId="0" borderId="0" xfId="0" applyFont="1" applyBorder="1" applyAlignment="1" applyProtection="1">
      <alignment wrapText="1"/>
      <protection locked="0"/>
    </xf>
    <xf numFmtId="37" fontId="10" fillId="0" borderId="0" xfId="0" applyNumberFormat="1" applyFont="1" applyBorder="1" applyAlignment="1" applyProtection="1">
      <alignment horizontal="center" vertical="center"/>
      <protection locked="0"/>
    </xf>
    <xf numFmtId="37" fontId="7" fillId="0" borderId="0" xfId="0" applyNumberFormat="1" applyFont="1" applyAlignment="1">
      <alignment vertical="center"/>
    </xf>
    <xf numFmtId="37" fontId="7" fillId="0" borderId="0" xfId="0" applyNumberFormat="1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37" fontId="7" fillId="0" borderId="0" xfId="0" applyNumberFormat="1" applyFont="1" applyBorder="1" applyAlignment="1" applyProtection="1">
      <alignment vertical="center"/>
      <protection locked="0"/>
    </xf>
    <xf numFmtId="37" fontId="7" fillId="0" borderId="57" xfId="0" applyNumberFormat="1" applyFont="1" applyFill="1" applyBorder="1" applyAlignment="1">
      <alignment/>
    </xf>
    <xf numFmtId="37" fontId="7" fillId="0" borderId="40" xfId="0" applyNumberFormat="1" applyFont="1" applyFill="1" applyBorder="1" applyAlignment="1">
      <alignment horizontal="centerContinuous"/>
    </xf>
    <xf numFmtId="37" fontId="7" fillId="0" borderId="13" xfId="0" applyNumberFormat="1" applyFont="1" applyFill="1" applyBorder="1" applyAlignment="1">
      <alignment horizontal="centerContinuous"/>
    </xf>
    <xf numFmtId="37" fontId="7" fillId="0" borderId="41" xfId="0" applyNumberFormat="1" applyFont="1" applyFill="1" applyBorder="1" applyAlignment="1">
      <alignment horizontal="center"/>
    </xf>
    <xf numFmtId="37" fontId="7" fillId="0" borderId="0" xfId="0" applyNumberFormat="1" applyFont="1" applyFill="1" applyBorder="1" applyAlignment="1">
      <alignment horizontal="centerContinuous"/>
    </xf>
    <xf numFmtId="37" fontId="7" fillId="0" borderId="0" xfId="0" applyNumberFormat="1" applyFont="1" applyFill="1" applyBorder="1" applyAlignment="1">
      <alignment horizontal="center"/>
    </xf>
    <xf numFmtId="37" fontId="7" fillId="0" borderId="0" xfId="0" applyNumberFormat="1" applyFont="1" applyFill="1" applyBorder="1" applyAlignment="1">
      <alignment horizontal="center" vertical="center" wrapText="1"/>
    </xf>
    <xf numFmtId="37" fontId="7" fillId="0" borderId="0" xfId="0" applyNumberFormat="1" applyFont="1" applyFill="1" applyBorder="1" applyAlignment="1">
      <alignment horizontal="center" wrapText="1"/>
    </xf>
    <xf numFmtId="37" fontId="7" fillId="0" borderId="23" xfId="0" applyNumberFormat="1" applyFont="1" applyFill="1" applyBorder="1" applyAlignment="1" applyProtection="1">
      <alignment/>
      <protection/>
    </xf>
    <xf numFmtId="37" fontId="7" fillId="0" borderId="23" xfId="0" applyNumberFormat="1" applyFont="1" applyFill="1" applyBorder="1" applyAlignment="1" applyProtection="1">
      <alignment/>
      <protection locked="0"/>
    </xf>
    <xf numFmtId="37" fontId="7" fillId="0" borderId="37" xfId="0" applyNumberFormat="1" applyFont="1" applyFill="1" applyBorder="1" applyAlignment="1" applyProtection="1">
      <alignment/>
      <protection locked="0"/>
    </xf>
    <xf numFmtId="37" fontId="7" fillId="0" borderId="58" xfId="0" applyNumberFormat="1" applyFont="1" applyFill="1" applyBorder="1" applyAlignment="1" applyProtection="1">
      <alignment/>
      <protection locked="0"/>
    </xf>
    <xf numFmtId="41" fontId="7" fillId="0" borderId="19" xfId="0" applyNumberFormat="1" applyFont="1" applyFill="1" applyBorder="1" applyAlignment="1" applyProtection="1">
      <alignment/>
      <protection locked="0"/>
    </xf>
    <xf numFmtId="41" fontId="7" fillId="0" borderId="28" xfId="0" applyNumberFormat="1" applyFont="1" applyFill="1" applyBorder="1" applyAlignment="1" applyProtection="1">
      <alignment/>
      <protection locked="0"/>
    </xf>
    <xf numFmtId="41" fontId="7" fillId="0" borderId="20" xfId="0" applyNumberFormat="1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37" fontId="7" fillId="0" borderId="0" xfId="0" applyNumberFormat="1" applyFont="1" applyFill="1" applyBorder="1" applyAlignment="1" applyProtection="1">
      <alignment horizontal="center" vertical="center"/>
      <protection/>
    </xf>
    <xf numFmtId="37" fontId="4" fillId="0" borderId="0" xfId="0" applyNumberFormat="1" applyFont="1" applyAlignment="1" quotePrefix="1">
      <alignment/>
    </xf>
    <xf numFmtId="37" fontId="11" fillId="0" borderId="39" xfId="0" applyNumberFormat="1" applyFont="1" applyFill="1" applyBorder="1" applyAlignment="1" applyProtection="1">
      <alignment horizontal="left" vertical="center"/>
      <protection/>
    </xf>
    <xf numFmtId="44" fontId="7" fillId="0" borderId="0" xfId="62" applyNumberFormat="1" applyFont="1" applyFill="1" applyBorder="1" applyAlignment="1" applyProtection="1">
      <alignment vertical="center"/>
      <protection/>
    </xf>
    <xf numFmtId="179" fontId="7" fillId="0" borderId="0" xfId="62" applyNumberFormat="1" applyFont="1" applyFill="1" applyBorder="1" applyAlignment="1" applyProtection="1">
      <alignment vertical="center"/>
      <protection locked="0"/>
    </xf>
    <xf numFmtId="0" fontId="10" fillId="0" borderId="59" xfId="0" applyFont="1" applyFill="1" applyBorder="1" applyAlignment="1" applyProtection="1">
      <alignment vertical="center"/>
      <protection locked="0"/>
    </xf>
    <xf numFmtId="37" fontId="7" fillId="0" borderId="48" xfId="0" applyNumberFormat="1" applyFont="1" applyBorder="1" applyAlignment="1" applyProtection="1">
      <alignment horizontal="center" vertical="center"/>
      <protection locked="0"/>
    </xf>
    <xf numFmtId="178" fontId="7" fillId="0" borderId="0" xfId="45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37" fontId="7" fillId="0" borderId="59" xfId="0" applyNumberFormat="1" applyFont="1" applyBorder="1" applyAlignment="1" applyProtection="1">
      <alignment horizontal="left"/>
      <protection locked="0"/>
    </xf>
    <xf numFmtId="37" fontId="7" fillId="0" borderId="59" xfId="0" applyNumberFormat="1" applyFont="1" applyBorder="1" applyAlignment="1" applyProtection="1">
      <alignment/>
      <protection locked="0"/>
    </xf>
    <xf numFmtId="37" fontId="11" fillId="33" borderId="60" xfId="0" applyNumberFormat="1" applyFont="1" applyFill="1" applyBorder="1" applyAlignment="1" applyProtection="1">
      <alignment vertical="center"/>
      <protection/>
    </xf>
    <xf numFmtId="37" fontId="7" fillId="0" borderId="0" xfId="0" applyNumberFormat="1" applyFont="1" applyFill="1" applyBorder="1" applyAlignment="1" applyProtection="1">
      <alignment horizontal="left"/>
      <protection locked="0"/>
    </xf>
    <xf numFmtId="37" fontId="7" fillId="0" borderId="0" xfId="0" applyNumberFormat="1" applyFont="1" applyFill="1" applyBorder="1" applyAlignment="1" applyProtection="1">
      <alignment/>
      <protection locked="0"/>
    </xf>
    <xf numFmtId="37" fontId="7" fillId="0" borderId="0" xfId="0" applyNumberFormat="1" applyFont="1" applyBorder="1" applyAlignment="1" applyProtection="1">
      <alignment horizontal="centerContinuous"/>
      <protection locked="0"/>
    </xf>
    <xf numFmtId="0" fontId="7" fillId="0" borderId="0" xfId="0" applyNumberFormat="1" applyFont="1" applyBorder="1" applyAlignment="1" applyProtection="1">
      <alignment horizontal="left"/>
      <protection locked="0"/>
    </xf>
    <xf numFmtId="37" fontId="14" fillId="0" borderId="0" xfId="0" applyNumberFormat="1" applyFont="1" applyBorder="1" applyAlignment="1">
      <alignment horizontal="center"/>
    </xf>
    <xf numFmtId="37" fontId="7" fillId="0" borderId="0" xfId="0" applyNumberFormat="1" applyFont="1" applyAlignment="1" applyProtection="1">
      <alignment horizontal="right"/>
      <protection locked="0"/>
    </xf>
    <xf numFmtId="37" fontId="7" fillId="0" borderId="0" xfId="0" applyNumberFormat="1" applyFont="1" applyAlignment="1" applyProtection="1">
      <alignment horizontal="right" indent="1"/>
      <protection locked="0"/>
    </xf>
    <xf numFmtId="37" fontId="7" fillId="0" borderId="0" xfId="0" applyNumberFormat="1" applyFont="1" applyBorder="1" applyAlignment="1" applyProtection="1">
      <alignment horizontal="right"/>
      <protection locked="0"/>
    </xf>
    <xf numFmtId="37" fontId="1" fillId="0" borderId="0" xfId="0" applyNumberFormat="1" applyFont="1" applyFill="1" applyBorder="1" applyAlignment="1">
      <alignment/>
    </xf>
    <xf numFmtId="14" fontId="1" fillId="0" borderId="0" xfId="0" applyNumberFormat="1" applyFont="1" applyBorder="1" applyAlignment="1" applyProtection="1">
      <alignment horizontal="left"/>
      <protection locked="0"/>
    </xf>
    <xf numFmtId="0" fontId="0" fillId="0" borderId="59" xfId="0" applyFont="1" applyBorder="1" applyAlignment="1">
      <alignment/>
    </xf>
    <xf numFmtId="0" fontId="0" fillId="0" borderId="61" xfId="0" applyFont="1" applyBorder="1" applyAlignment="1">
      <alignment/>
    </xf>
    <xf numFmtId="49" fontId="7" fillId="0" borderId="0" xfId="0" applyNumberFormat="1" applyFont="1" applyBorder="1" applyAlignment="1" applyProtection="1">
      <alignment horizontal="left"/>
      <protection locked="0"/>
    </xf>
    <xf numFmtId="37" fontId="7" fillId="0" borderId="45" xfId="0" applyNumberFormat="1" applyFont="1" applyBorder="1" applyAlignment="1" applyProtection="1">
      <alignment horizontal="left"/>
      <protection locked="0"/>
    </xf>
    <xf numFmtId="37" fontId="7" fillId="0" borderId="62" xfId="0" applyNumberFormat="1" applyFont="1" applyBorder="1" applyAlignment="1">
      <alignment/>
    </xf>
    <xf numFmtId="176" fontId="7" fillId="0" borderId="59" xfId="0" applyNumberFormat="1" applyFont="1" applyBorder="1" applyAlignment="1" applyProtection="1">
      <alignment horizontal="left"/>
      <protection locked="0"/>
    </xf>
    <xf numFmtId="176" fontId="7" fillId="0" borderId="45" xfId="0" applyNumberFormat="1" applyFont="1" applyBorder="1" applyAlignment="1" applyProtection="1">
      <alignment horizontal="left"/>
      <protection locked="0"/>
    </xf>
    <xf numFmtId="37" fontId="7" fillId="0" borderId="55" xfId="0" applyNumberFormat="1" applyFont="1" applyBorder="1" applyAlignment="1" applyProtection="1">
      <alignment horizontal="left"/>
      <protection locked="0"/>
    </xf>
    <xf numFmtId="37" fontId="7" fillId="0" borderId="56" xfId="0" applyNumberFormat="1" applyFont="1" applyBorder="1" applyAlignment="1" applyProtection="1">
      <alignment horizontal="left"/>
      <protection locked="0"/>
    </xf>
    <xf numFmtId="176" fontId="7" fillId="0" borderId="55" xfId="0" applyNumberFormat="1" applyFont="1" applyBorder="1" applyAlignment="1" applyProtection="1">
      <alignment horizontal="left"/>
      <protection locked="0"/>
    </xf>
    <xf numFmtId="176" fontId="7" fillId="0" borderId="0" xfId="0" applyNumberFormat="1" applyFont="1" applyBorder="1" applyAlignment="1" applyProtection="1">
      <alignment horizontal="left"/>
      <protection locked="0"/>
    </xf>
    <xf numFmtId="37" fontId="11" fillId="0" borderId="0" xfId="0" applyNumberFormat="1" applyFont="1" applyAlignment="1">
      <alignment horizontal="left" indent="2"/>
    </xf>
    <xf numFmtId="37" fontId="11" fillId="0" borderId="0" xfId="0" applyNumberFormat="1" applyFont="1" applyAlignment="1">
      <alignment horizontal="left"/>
    </xf>
    <xf numFmtId="176" fontId="7" fillId="0" borderId="53" xfId="0" applyNumberFormat="1" applyFont="1" applyBorder="1" applyAlignment="1" applyProtection="1">
      <alignment horizontal="left"/>
      <protection locked="0"/>
    </xf>
    <xf numFmtId="193" fontId="99" fillId="0" borderId="63" xfId="42" applyNumberFormat="1" applyFont="1" applyBorder="1" applyAlignment="1">
      <alignment horizontal="right" vertical="center" wrapText="1"/>
    </xf>
    <xf numFmtId="193" fontId="99" fillId="0" borderId="64" xfId="42" applyNumberFormat="1" applyFont="1" applyBorder="1" applyAlignment="1">
      <alignment horizontal="right" vertical="center" wrapText="1"/>
    </xf>
    <xf numFmtId="193" fontId="99" fillId="0" borderId="65" xfId="42" applyNumberFormat="1" applyFont="1" applyBorder="1" applyAlignment="1">
      <alignment horizontal="right" vertical="center" wrapText="1"/>
    </xf>
    <xf numFmtId="0" fontId="100" fillId="0" borderId="0" xfId="55" applyFont="1" applyFill="1" applyBorder="1" applyAlignment="1" applyProtection="1">
      <alignment vertical="center"/>
      <protection locked="0"/>
    </xf>
    <xf numFmtId="37" fontId="100" fillId="0" borderId="0" xfId="55" applyNumberFormat="1" applyFont="1" applyBorder="1" applyAlignment="1" applyProtection="1">
      <alignment/>
      <protection/>
    </xf>
    <xf numFmtId="0" fontId="101" fillId="0" borderId="0" xfId="55" applyFont="1" applyBorder="1" applyAlignment="1" applyProtection="1">
      <alignment/>
      <protection/>
    </xf>
    <xf numFmtId="0" fontId="0" fillId="0" borderId="0" xfId="0" applyFont="1" applyAlignment="1">
      <alignment vertical="center"/>
    </xf>
    <xf numFmtId="0" fontId="102" fillId="0" borderId="0" xfId="0" applyFont="1" applyFill="1" applyBorder="1" applyAlignment="1">
      <alignment horizontal="center" vertical="center" wrapText="1"/>
    </xf>
    <xf numFmtId="37" fontId="7" fillId="0" borderId="0" xfId="0" applyNumberFormat="1" applyFont="1" applyBorder="1" applyAlignment="1" applyProtection="1">
      <alignment horizontal="right" indent="1"/>
      <protection locked="0"/>
    </xf>
    <xf numFmtId="37" fontId="7" fillId="0" borderId="56" xfId="0" applyNumberFormat="1" applyFont="1" applyBorder="1" applyAlignment="1">
      <alignment horizontal="center"/>
    </xf>
    <xf numFmtId="37" fontId="26" fillId="0" borderId="0" xfId="0" applyNumberFormat="1" applyFont="1" applyBorder="1" applyAlignment="1">
      <alignment horizontal="right"/>
    </xf>
    <xf numFmtId="37" fontId="26" fillId="0" borderId="0" xfId="0" applyNumberFormat="1" applyFont="1" applyBorder="1" applyAlignment="1">
      <alignment horizontal="right" vertical="top"/>
    </xf>
    <xf numFmtId="37" fontId="27" fillId="0" borderId="0" xfId="0" applyNumberFormat="1" applyFont="1" applyAlignment="1">
      <alignment horizontal="right"/>
    </xf>
    <xf numFmtId="189" fontId="16" fillId="0" borderId="39" xfId="42" applyNumberFormat="1" applyFont="1" applyBorder="1" applyAlignment="1" applyProtection="1">
      <alignment horizontal="center"/>
      <protection/>
    </xf>
    <xf numFmtId="37" fontId="16" fillId="0" borderId="10" xfId="0" applyNumberFormat="1" applyFont="1" applyBorder="1" applyAlignment="1">
      <alignment horizontal="left"/>
    </xf>
    <xf numFmtId="37" fontId="7" fillId="0" borderId="0" xfId="0" applyNumberFormat="1" applyFont="1" applyAlignment="1">
      <alignment vertical="top"/>
    </xf>
    <xf numFmtId="37" fontId="14" fillId="0" borderId="0" xfId="0" applyNumberFormat="1" applyFont="1" applyAlignment="1">
      <alignment vertical="top"/>
    </xf>
    <xf numFmtId="37" fontId="28" fillId="0" borderId="66" xfId="0" applyNumberFormat="1" applyFont="1" applyBorder="1" applyAlignment="1">
      <alignment/>
    </xf>
    <xf numFmtId="37" fontId="28" fillId="0" borderId="55" xfId="0" applyNumberFormat="1" applyFont="1" applyBorder="1" applyAlignment="1">
      <alignment/>
    </xf>
    <xf numFmtId="37" fontId="28" fillId="0" borderId="55" xfId="0" applyNumberFormat="1" applyFont="1" applyBorder="1" applyAlignment="1">
      <alignment wrapText="1"/>
    </xf>
    <xf numFmtId="37" fontId="28" fillId="0" borderId="67" xfId="0" applyNumberFormat="1" applyFont="1" applyFill="1" applyBorder="1" applyAlignment="1">
      <alignment/>
    </xf>
    <xf numFmtId="49" fontId="103" fillId="0" borderId="13" xfId="0" applyNumberFormat="1" applyFont="1" applyBorder="1" applyAlignment="1" applyProtection="1">
      <alignment/>
      <protection locked="0"/>
    </xf>
    <xf numFmtId="37" fontId="103" fillId="0" borderId="0" xfId="0" applyNumberFormat="1" applyFont="1" applyAlignment="1" applyProtection="1">
      <alignment/>
      <protection locked="0"/>
    </xf>
    <xf numFmtId="14" fontId="103" fillId="0" borderId="0" xfId="0" applyNumberFormat="1" applyFont="1" applyBorder="1" applyAlignment="1" applyProtection="1">
      <alignment horizontal="left"/>
      <protection locked="0"/>
    </xf>
    <xf numFmtId="14" fontId="28" fillId="0" borderId="59" xfId="0" applyNumberFormat="1" applyFont="1" applyBorder="1" applyAlignment="1" applyProtection="1">
      <alignment horizontal="left"/>
      <protection locked="0"/>
    </xf>
    <xf numFmtId="176" fontId="7" fillId="0" borderId="22" xfId="0" applyNumberFormat="1" applyFont="1" applyBorder="1" applyAlignment="1" applyProtection="1">
      <alignment horizontal="center"/>
      <protection/>
    </xf>
    <xf numFmtId="0" fontId="7" fillId="0" borderId="15" xfId="0" applyFont="1" applyFill="1" applyBorder="1" applyAlignment="1">
      <alignment/>
    </xf>
    <xf numFmtId="37" fontId="10" fillId="0" borderId="0" xfId="0" applyNumberFormat="1" applyFont="1" applyFill="1" applyAlignment="1">
      <alignment wrapText="1"/>
    </xf>
    <xf numFmtId="37" fontId="10" fillId="0" borderId="0" xfId="0" applyNumberFormat="1" applyFont="1" applyFill="1" applyAlignment="1" applyProtection="1">
      <alignment vertical="center"/>
      <protection/>
    </xf>
    <xf numFmtId="37" fontId="10" fillId="0" borderId="0" xfId="0" applyNumberFormat="1" applyFont="1" applyAlignment="1">
      <alignment horizontal="left"/>
    </xf>
    <xf numFmtId="37" fontId="10" fillId="0" borderId="0" xfId="0" applyNumberFormat="1" applyFont="1" applyFill="1" applyAlignment="1">
      <alignment/>
    </xf>
    <xf numFmtId="49" fontId="10" fillId="0" borderId="0" xfId="0" applyNumberFormat="1" applyFont="1" applyAlignment="1">
      <alignment horizontal="left" vertical="top"/>
    </xf>
    <xf numFmtId="37" fontId="10" fillId="0" borderId="0" xfId="0" applyNumberFormat="1" applyFont="1" applyAlignment="1" applyProtection="1">
      <alignment/>
      <protection/>
    </xf>
    <xf numFmtId="37" fontId="10" fillId="0" borderId="0" xfId="0" applyNumberFormat="1" applyFont="1" applyAlignment="1">
      <alignment/>
    </xf>
    <xf numFmtId="37" fontId="10" fillId="0" borderId="0" xfId="0" applyNumberFormat="1" applyFont="1" applyFill="1" applyAlignment="1">
      <alignment/>
    </xf>
    <xf numFmtId="0" fontId="104" fillId="0" borderId="0" xfId="0" applyFont="1" applyAlignment="1">
      <alignment/>
    </xf>
    <xf numFmtId="0" fontId="104" fillId="0" borderId="0" xfId="0" applyFont="1" applyBorder="1" applyAlignment="1">
      <alignment horizontal="left"/>
    </xf>
    <xf numFmtId="37" fontId="7" fillId="0" borderId="39" xfId="0" applyNumberFormat="1" applyFont="1" applyBorder="1" applyAlignment="1" applyProtection="1">
      <alignment horizontal="center" vertical="center"/>
      <protection locked="0"/>
    </xf>
    <xf numFmtId="0" fontId="96" fillId="0" borderId="68" xfId="0" applyFont="1" applyFill="1" applyBorder="1" applyAlignment="1">
      <alignment horizontal="center" wrapText="1"/>
    </xf>
    <xf numFmtId="0" fontId="96" fillId="0" borderId="21" xfId="0" applyFont="1" applyFill="1" applyBorder="1" applyAlignment="1">
      <alignment horizontal="center"/>
    </xf>
    <xf numFmtId="0" fontId="96" fillId="0" borderId="21" xfId="0" applyFont="1" applyFill="1" applyBorder="1" applyAlignment="1">
      <alignment horizontal="center" vertical="center"/>
    </xf>
    <xf numFmtId="0" fontId="96" fillId="0" borderId="23" xfId="0" applyFont="1" applyFill="1" applyBorder="1" applyAlignment="1">
      <alignment horizontal="center"/>
    </xf>
    <xf numFmtId="0" fontId="96" fillId="0" borderId="17" xfId="0" applyFont="1" applyFill="1" applyBorder="1" applyAlignment="1">
      <alignment horizontal="center" vertical="center"/>
    </xf>
    <xf numFmtId="0" fontId="96" fillId="0" borderId="17" xfId="0" applyFont="1" applyFill="1" applyBorder="1" applyAlignment="1">
      <alignment horizontal="center" vertical="center" wrapText="1"/>
    </xf>
    <xf numFmtId="176" fontId="104" fillId="0" borderId="0" xfId="0" applyNumberFormat="1" applyFont="1" applyBorder="1" applyAlignment="1">
      <alignment horizontal="left"/>
    </xf>
    <xf numFmtId="37" fontId="96" fillId="0" borderId="0" xfId="0" applyNumberFormat="1" applyFont="1" applyBorder="1" applyAlignment="1" applyProtection="1">
      <alignment horizontal="left" vertical="top"/>
      <protection/>
    </xf>
    <xf numFmtId="37" fontId="96" fillId="0" borderId="0" xfId="0" applyNumberFormat="1" applyFont="1" applyBorder="1" applyAlignment="1" applyProtection="1">
      <alignment horizontal="left"/>
      <protection/>
    </xf>
    <xf numFmtId="0" fontId="104" fillId="0" borderId="69" xfId="0" applyFont="1" applyBorder="1" applyAlignment="1" applyProtection="1">
      <alignment vertical="center" wrapText="1"/>
      <protection locked="0"/>
    </xf>
    <xf numFmtId="0" fontId="104" fillId="0" borderId="51" xfId="0" applyFont="1" applyBorder="1" applyAlignment="1" applyProtection="1">
      <alignment vertical="center" wrapText="1"/>
      <protection locked="0"/>
    </xf>
    <xf numFmtId="37" fontId="7" fillId="0" borderId="30" xfId="0" applyNumberFormat="1" applyFont="1" applyBorder="1" applyAlignment="1">
      <alignment horizontal="center"/>
    </xf>
    <xf numFmtId="0" fontId="104" fillId="0" borderId="12" xfId="0" applyFont="1" applyBorder="1" applyAlignment="1">
      <alignment/>
    </xf>
    <xf numFmtId="37" fontId="11" fillId="0" borderId="13" xfId="0" applyNumberFormat="1" applyFont="1" applyFill="1" applyBorder="1" applyAlignment="1" applyProtection="1">
      <alignment horizontal="left" vertical="center"/>
      <protection/>
    </xf>
    <xf numFmtId="37" fontId="92" fillId="0" borderId="13" xfId="0" applyNumberFormat="1" applyFont="1" applyFill="1" applyBorder="1" applyAlignment="1" applyProtection="1">
      <alignment horizontal="left" vertical="center"/>
      <protection/>
    </xf>
    <xf numFmtId="37" fontId="25" fillId="0" borderId="13" xfId="0" applyNumberFormat="1" applyFont="1" applyBorder="1" applyAlignment="1">
      <alignment/>
    </xf>
    <xf numFmtId="0" fontId="96" fillId="0" borderId="13" xfId="0" applyFont="1" applyBorder="1" applyAlignment="1">
      <alignment/>
    </xf>
    <xf numFmtId="0" fontId="96" fillId="0" borderId="14" xfId="0" applyFont="1" applyBorder="1" applyAlignment="1">
      <alignment/>
    </xf>
    <xf numFmtId="0" fontId="96" fillId="0" borderId="23" xfId="0" applyFont="1" applyBorder="1" applyAlignment="1">
      <alignment/>
    </xf>
    <xf numFmtId="0" fontId="105" fillId="0" borderId="0" xfId="0" applyFont="1" applyBorder="1" applyAlignment="1">
      <alignment/>
    </xf>
    <xf numFmtId="0" fontId="96" fillId="0" borderId="34" xfId="0" applyFont="1" applyBorder="1" applyAlignment="1">
      <alignment/>
    </xf>
    <xf numFmtId="37" fontId="92" fillId="0" borderId="0" xfId="0" applyNumberFormat="1" applyFont="1" applyFill="1" applyBorder="1" applyAlignment="1" applyProtection="1">
      <alignment horizontal="left" vertical="center"/>
      <protection/>
    </xf>
    <xf numFmtId="0" fontId="96" fillId="0" borderId="15" xfId="0" applyFont="1" applyBorder="1" applyAlignment="1">
      <alignment/>
    </xf>
    <xf numFmtId="37" fontId="96" fillId="0" borderId="28" xfId="0" applyNumberFormat="1" applyFont="1" applyBorder="1" applyAlignment="1" applyProtection="1">
      <alignment horizontal="left" vertical="top"/>
      <protection/>
    </xf>
    <xf numFmtId="0" fontId="96" fillId="0" borderId="28" xfId="0" applyFont="1" applyBorder="1" applyAlignment="1">
      <alignment/>
    </xf>
    <xf numFmtId="0" fontId="96" fillId="0" borderId="29" xfId="0" applyFont="1" applyBorder="1" applyAlignment="1">
      <alignment/>
    </xf>
    <xf numFmtId="0" fontId="96" fillId="0" borderId="0" xfId="0" applyFont="1" applyBorder="1" applyAlignment="1">
      <alignment/>
    </xf>
    <xf numFmtId="37" fontId="96" fillId="0" borderId="28" xfId="0" applyNumberFormat="1" applyFont="1" applyBorder="1" applyAlignment="1" applyProtection="1">
      <alignment horizontal="left"/>
      <protection/>
    </xf>
    <xf numFmtId="0" fontId="104" fillId="0" borderId="17" xfId="0" applyFont="1" applyBorder="1" applyAlignment="1" applyProtection="1">
      <alignment vertical="center" wrapText="1"/>
      <protection locked="0"/>
    </xf>
    <xf numFmtId="0" fontId="96" fillId="0" borderId="70" xfId="0" applyFont="1" applyFill="1" applyBorder="1" applyAlignment="1">
      <alignment horizontal="center" vertical="center"/>
    </xf>
    <xf numFmtId="0" fontId="96" fillId="0" borderId="71" xfId="0" applyFont="1" applyFill="1" applyBorder="1" applyAlignment="1">
      <alignment horizontal="center" vertical="center"/>
    </xf>
    <xf numFmtId="0" fontId="104" fillId="0" borderId="29" xfId="0" applyFont="1" applyBorder="1" applyAlignment="1" applyProtection="1">
      <alignment vertical="center" wrapText="1"/>
      <protection locked="0"/>
    </xf>
    <xf numFmtId="0" fontId="96" fillId="0" borderId="72" xfId="0" applyFont="1" applyFill="1" applyBorder="1" applyAlignment="1">
      <alignment horizontal="center" vertical="center"/>
    </xf>
    <xf numFmtId="37" fontId="7" fillId="0" borderId="73" xfId="0" applyNumberFormat="1" applyFont="1" applyBorder="1" applyAlignment="1">
      <alignment horizontal="center"/>
    </xf>
    <xf numFmtId="0" fontId="96" fillId="0" borderId="74" xfId="0" applyFont="1" applyFill="1" applyBorder="1" applyAlignment="1">
      <alignment horizontal="center" vertical="center"/>
    </xf>
    <xf numFmtId="37" fontId="7" fillId="0" borderId="75" xfId="0" applyNumberFormat="1" applyFont="1" applyBorder="1" applyAlignment="1">
      <alignment horizontal="center"/>
    </xf>
    <xf numFmtId="0" fontId="7" fillId="0" borderId="13" xfId="0" applyFont="1" applyFill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76" xfId="0" applyFont="1" applyBorder="1" applyAlignment="1">
      <alignment/>
    </xf>
    <xf numFmtId="37" fontId="7" fillId="0" borderId="16" xfId="0" applyNumberFormat="1" applyFont="1" applyFill="1" applyBorder="1" applyAlignment="1">
      <alignment horizontal="centerContinuous"/>
    </xf>
    <xf numFmtId="37" fontId="7" fillId="0" borderId="12" xfId="0" applyNumberFormat="1" applyFont="1" applyBorder="1" applyAlignment="1" applyProtection="1">
      <alignment horizontal="center"/>
      <protection/>
    </xf>
    <xf numFmtId="37" fontId="7" fillId="0" borderId="13" xfId="0" applyNumberFormat="1" applyFont="1" applyBorder="1" applyAlignment="1" applyProtection="1">
      <alignment horizontal="center"/>
      <protection/>
    </xf>
    <xf numFmtId="0" fontId="10" fillId="0" borderId="0" xfId="0" applyFont="1" applyBorder="1" applyAlignment="1" applyProtection="1" quotePrefix="1">
      <alignment/>
      <protection locked="0"/>
    </xf>
    <xf numFmtId="37" fontId="7" fillId="0" borderId="77" xfId="0" applyNumberFormat="1" applyFont="1" applyBorder="1" applyAlignment="1">
      <alignment horizontal="center"/>
    </xf>
    <xf numFmtId="37" fontId="7" fillId="0" borderId="77" xfId="0" applyNumberFormat="1" applyFont="1" applyBorder="1" applyAlignment="1">
      <alignment/>
    </xf>
    <xf numFmtId="37" fontId="7" fillId="0" borderId="78" xfId="0" applyNumberFormat="1" applyFont="1" applyBorder="1" applyAlignment="1">
      <alignment/>
    </xf>
    <xf numFmtId="37" fontId="7" fillId="0" borderId="57" xfId="0" applyNumberFormat="1" applyFont="1" applyBorder="1" applyAlignment="1">
      <alignment horizontal="center"/>
    </xf>
    <xf numFmtId="37" fontId="7" fillId="0" borderId="36" xfId="0" applyNumberFormat="1" applyFont="1" applyBorder="1" applyAlignment="1">
      <alignment horizontal="center"/>
    </xf>
    <xf numFmtId="0" fontId="91" fillId="0" borderId="0" xfId="0" applyFont="1" applyAlignment="1" quotePrefix="1">
      <alignment/>
    </xf>
    <xf numFmtId="37" fontId="98" fillId="0" borderId="55" xfId="0" applyNumberFormat="1" applyFont="1" applyFill="1" applyBorder="1" applyAlignment="1" applyProtection="1">
      <alignment horizontal="left" vertical="center"/>
      <protection/>
    </xf>
    <xf numFmtId="0" fontId="86" fillId="0" borderId="0" xfId="0" applyFont="1" applyBorder="1" applyAlignment="1">
      <alignment/>
    </xf>
    <xf numFmtId="49" fontId="7" fillId="0" borderId="11" xfId="0" applyNumberFormat="1" applyFont="1" applyBorder="1" applyAlignment="1" applyProtection="1">
      <alignment horizontal="left"/>
      <protection locked="0"/>
    </xf>
    <xf numFmtId="49" fontId="7" fillId="0" borderId="48" xfId="0" applyNumberFormat="1" applyFont="1" applyBorder="1" applyAlignment="1" applyProtection="1">
      <alignment horizontal="right"/>
      <protection locked="0"/>
    </xf>
    <xf numFmtId="37" fontId="4" fillId="0" borderId="79" xfId="0" applyNumberFormat="1" applyFont="1" applyBorder="1" applyAlignment="1">
      <alignment/>
    </xf>
    <xf numFmtId="37" fontId="4" fillId="0" borderId="45" xfId="0" applyNumberFormat="1" applyFont="1" applyBorder="1" applyAlignment="1">
      <alignment/>
    </xf>
    <xf numFmtId="37" fontId="4" fillId="0" borderId="80" xfId="0" applyNumberFormat="1" applyFont="1" applyBorder="1" applyAlignment="1">
      <alignment/>
    </xf>
    <xf numFmtId="49" fontId="10" fillId="0" borderId="0" xfId="0" applyNumberFormat="1" applyFont="1" applyFill="1" applyAlignment="1" applyProtection="1">
      <alignment vertical="center"/>
      <protection locked="0"/>
    </xf>
    <xf numFmtId="193" fontId="10" fillId="33" borderId="0" xfId="42" applyNumberFormat="1" applyFont="1" applyFill="1" applyAlignment="1" applyProtection="1">
      <alignment vertical="center"/>
      <protection/>
    </xf>
    <xf numFmtId="37" fontId="89" fillId="0" borderId="0" xfId="0" applyNumberFormat="1" applyFont="1" applyBorder="1" applyAlignment="1" applyProtection="1">
      <alignment horizontal="left"/>
      <protection/>
    </xf>
    <xf numFmtId="37" fontId="10" fillId="0" borderId="81" xfId="0" applyNumberFormat="1" applyFont="1" applyBorder="1" applyAlignment="1" applyProtection="1">
      <alignment horizontal="center" vertical="center"/>
      <protection locked="0"/>
    </xf>
    <xf numFmtId="37" fontId="7" fillId="0" borderId="19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37" fontId="7" fillId="0" borderId="0" xfId="0" applyNumberFormat="1" applyFont="1" applyFill="1" applyAlignment="1" applyProtection="1" quotePrefix="1">
      <alignment horizontal="left" vertical="center"/>
      <protection/>
    </xf>
    <xf numFmtId="0" fontId="7" fillId="0" borderId="0" xfId="0" applyNumberFormat="1" applyFont="1" applyFill="1" applyAlignment="1" applyProtection="1">
      <alignment horizontal="left" vertical="center"/>
      <protection/>
    </xf>
    <xf numFmtId="37" fontId="7" fillId="0" borderId="25" xfId="0" applyNumberFormat="1" applyFont="1" applyBorder="1" applyAlignment="1">
      <alignment horizontal="center"/>
    </xf>
    <xf numFmtId="37" fontId="7" fillId="0" borderId="0" xfId="0" applyNumberFormat="1" applyFont="1" applyFill="1" applyBorder="1" applyAlignment="1" applyProtection="1">
      <alignment vertical="center" wrapText="1"/>
      <protection locked="0"/>
    </xf>
    <xf numFmtId="37" fontId="7" fillId="0" borderId="0" xfId="0" applyNumberFormat="1" applyFont="1" applyBorder="1" applyAlignment="1" applyProtection="1">
      <alignment horizontal="center" vertical="center"/>
      <protection locked="0"/>
    </xf>
    <xf numFmtId="44" fontId="7" fillId="0" borderId="0" xfId="0" applyNumberFormat="1" applyFont="1" applyFill="1" applyBorder="1" applyAlignment="1" applyProtection="1">
      <alignment horizontal="right" vertical="center"/>
      <protection locked="0"/>
    </xf>
    <xf numFmtId="37" fontId="7" fillId="0" borderId="0" xfId="0" applyNumberFormat="1" applyFont="1" applyFill="1" applyBorder="1" applyAlignment="1" applyProtection="1">
      <alignment horizontal="center" vertical="center"/>
      <protection locked="0"/>
    </xf>
    <xf numFmtId="37" fontId="5" fillId="0" borderId="0" xfId="0" applyNumberFormat="1" applyFont="1" applyBorder="1" applyAlignment="1" applyProtection="1">
      <alignment wrapText="1"/>
      <protection/>
    </xf>
    <xf numFmtId="37" fontId="7" fillId="33" borderId="0" xfId="0" applyNumberFormat="1" applyFont="1" applyFill="1" applyBorder="1" applyAlignment="1" applyProtection="1">
      <alignment horizontal="center" vertical="center"/>
      <protection/>
    </xf>
    <xf numFmtId="0" fontId="7" fillId="0" borderId="55" xfId="0" applyFont="1" applyFill="1" applyBorder="1" applyAlignment="1" applyProtection="1">
      <alignment vertical="center"/>
      <protection locked="0"/>
    </xf>
    <xf numFmtId="37" fontId="11" fillId="33" borderId="39" xfId="0" applyNumberFormat="1" applyFont="1" applyFill="1" applyBorder="1" applyAlignment="1" applyProtection="1">
      <alignment vertical="center"/>
      <protection/>
    </xf>
    <xf numFmtId="37" fontId="7" fillId="0" borderId="41" xfId="0" applyNumberFormat="1" applyFont="1" applyBorder="1" applyAlignment="1">
      <alignment horizontal="centerContinuous"/>
    </xf>
    <xf numFmtId="37" fontId="7" fillId="0" borderId="14" xfId="0" applyNumberFormat="1" applyFont="1" applyBorder="1" applyAlignment="1">
      <alignment horizontal="centerContinuous"/>
    </xf>
    <xf numFmtId="37" fontId="7" fillId="0" borderId="12" xfId="0" applyNumberFormat="1" applyFont="1" applyBorder="1" applyAlignment="1">
      <alignment horizontal="centerContinuous"/>
    </xf>
    <xf numFmtId="37" fontId="7" fillId="0" borderId="82" xfId="0" applyNumberFormat="1" applyFont="1" applyBorder="1" applyAlignment="1">
      <alignment horizontal="center"/>
    </xf>
    <xf numFmtId="37" fontId="10" fillId="0" borderId="0" xfId="0" applyNumberFormat="1" applyFont="1" applyBorder="1" applyAlignment="1" applyProtection="1">
      <alignment horizontal="left" vertical="top"/>
      <protection/>
    </xf>
    <xf numFmtId="0" fontId="10" fillId="0" borderId="21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wrapText="1"/>
    </xf>
    <xf numFmtId="0" fontId="10" fillId="0" borderId="83" xfId="0" applyFont="1" applyFill="1" applyBorder="1" applyAlignment="1">
      <alignment horizontal="center" wrapText="1"/>
    </xf>
    <xf numFmtId="37" fontId="7" fillId="0" borderId="84" xfId="0" applyNumberFormat="1" applyFont="1" applyFill="1" applyBorder="1" applyAlignment="1">
      <alignment horizontal="center"/>
    </xf>
    <xf numFmtId="37" fontId="7" fillId="0" borderId="85" xfId="0" applyNumberFormat="1" applyFont="1" applyFill="1" applyBorder="1" applyAlignment="1">
      <alignment/>
    </xf>
    <xf numFmtId="37" fontId="7" fillId="0" borderId="86" xfId="0" applyNumberFormat="1" applyFont="1" applyFill="1" applyBorder="1" applyAlignment="1">
      <alignment/>
    </xf>
    <xf numFmtId="37" fontId="7" fillId="0" borderId="36" xfId="0" applyNumberFormat="1" applyFont="1" applyFill="1" applyBorder="1" applyAlignment="1">
      <alignment/>
    </xf>
    <xf numFmtId="37" fontId="7" fillId="0" borderId="13" xfId="0" applyNumberFormat="1" applyFont="1" applyBorder="1" applyAlignment="1" applyProtection="1">
      <alignment/>
      <protection/>
    </xf>
    <xf numFmtId="0" fontId="102" fillId="33" borderId="61" xfId="0" applyFont="1" applyFill="1" applyBorder="1" applyAlignment="1">
      <alignment horizontal="center" wrapText="1"/>
    </xf>
    <xf numFmtId="37" fontId="7" fillId="0" borderId="39" xfId="0" applyNumberFormat="1" applyFont="1" applyBorder="1" applyAlignment="1" applyProtection="1">
      <alignment horizontal="left" indent="7"/>
      <protection locked="0"/>
    </xf>
    <xf numFmtId="0" fontId="10" fillId="0" borderId="0" xfId="0" applyFont="1" applyFill="1" applyAlignment="1">
      <alignment horizontal="left"/>
    </xf>
    <xf numFmtId="37" fontId="11" fillId="0" borderId="60" xfId="0" applyNumberFormat="1" applyFont="1" applyFill="1" applyBorder="1" applyAlignment="1" applyProtection="1">
      <alignment horizontal="left" vertical="center"/>
      <protection locked="0"/>
    </xf>
    <xf numFmtId="37" fontId="11" fillId="0" borderId="39" xfId="0" applyNumberFormat="1" applyFont="1" applyFill="1" applyBorder="1" applyAlignment="1" applyProtection="1">
      <alignment horizontal="left" vertical="center"/>
      <protection locked="0"/>
    </xf>
    <xf numFmtId="44" fontId="7" fillId="0" borderId="39" xfId="62" applyNumberFormat="1" applyFont="1" applyFill="1" applyBorder="1" applyAlignment="1" applyProtection="1">
      <alignment horizontal="left" vertical="center"/>
      <protection locked="0"/>
    </xf>
    <xf numFmtId="37" fontId="14" fillId="0" borderId="45" xfId="0" applyNumberFormat="1" applyFont="1" applyBorder="1" applyAlignment="1">
      <alignment horizontal="center"/>
    </xf>
    <xf numFmtId="37" fontId="7" fillId="0" borderId="0" xfId="0" applyNumberFormat="1" applyFont="1" applyAlignment="1" applyProtection="1">
      <alignment/>
      <protection locked="0"/>
    </xf>
    <xf numFmtId="37" fontId="7" fillId="0" borderId="56" xfId="0" applyNumberFormat="1" applyFont="1" applyBorder="1" applyAlignment="1" applyProtection="1">
      <alignment/>
      <protection locked="0"/>
    </xf>
    <xf numFmtId="49" fontId="7" fillId="0" borderId="67" xfId="0" applyNumberFormat="1" applyFont="1" applyBorder="1" applyAlignment="1" applyProtection="1">
      <alignment horizontal="right"/>
      <protection locked="0"/>
    </xf>
    <xf numFmtId="49" fontId="7" fillId="0" borderId="61" xfId="0" applyNumberFormat="1" applyFont="1" applyBorder="1" applyAlignment="1" applyProtection="1">
      <alignment horizontal="right"/>
      <protection locked="0"/>
    </xf>
    <xf numFmtId="37" fontId="8" fillId="0" borderId="0" xfId="0" applyNumberFormat="1" applyFont="1" applyAlignment="1">
      <alignment horizontal="center" vertical="center"/>
    </xf>
    <xf numFmtId="37" fontId="7" fillId="0" borderId="67" xfId="0" applyNumberFormat="1" applyFont="1" applyBorder="1" applyAlignment="1" applyProtection="1">
      <alignment/>
      <protection locked="0"/>
    </xf>
    <xf numFmtId="37" fontId="7" fillId="0" borderId="59" xfId="0" applyNumberFormat="1" applyFont="1" applyBorder="1" applyAlignment="1" applyProtection="1">
      <alignment/>
      <protection locked="0"/>
    </xf>
    <xf numFmtId="37" fontId="7" fillId="0" borderId="61" xfId="0" applyNumberFormat="1" applyFont="1" applyBorder="1" applyAlignment="1" applyProtection="1">
      <alignment/>
      <protection locked="0"/>
    </xf>
    <xf numFmtId="37" fontId="7" fillId="0" borderId="67" xfId="0" applyNumberFormat="1" applyFont="1" applyBorder="1" applyAlignment="1" applyProtection="1">
      <alignment horizontal="left"/>
      <protection locked="0"/>
    </xf>
    <xf numFmtId="37" fontId="7" fillId="0" borderId="61" xfId="0" applyNumberFormat="1" applyFont="1" applyBorder="1" applyAlignment="1" applyProtection="1">
      <alignment horizontal="left"/>
      <protection locked="0"/>
    </xf>
    <xf numFmtId="176" fontId="7" fillId="0" borderId="67" xfId="0" applyNumberFormat="1" applyFont="1" applyBorder="1" applyAlignment="1" applyProtection="1">
      <alignment horizontal="left"/>
      <protection locked="0"/>
    </xf>
    <xf numFmtId="176" fontId="7" fillId="0" borderId="61" xfId="0" applyNumberFormat="1" applyFont="1" applyBorder="1" applyAlignment="1" applyProtection="1">
      <alignment horizontal="left"/>
      <protection locked="0"/>
    </xf>
    <xf numFmtId="37" fontId="7" fillId="0" borderId="79" xfId="0" applyNumberFormat="1" applyFont="1" applyBorder="1" applyAlignment="1" applyProtection="1">
      <alignment horizontal="left"/>
      <protection locked="0"/>
    </xf>
    <xf numFmtId="37" fontId="7" fillId="0" borderId="45" xfId="0" applyNumberFormat="1" applyFont="1" applyBorder="1" applyAlignment="1" applyProtection="1">
      <alignment horizontal="left"/>
      <protection locked="0"/>
    </xf>
    <xf numFmtId="37" fontId="7" fillId="0" borderId="80" xfId="0" applyNumberFormat="1" applyFont="1" applyBorder="1" applyAlignment="1" applyProtection="1">
      <alignment horizontal="left"/>
      <protection locked="0"/>
    </xf>
    <xf numFmtId="37" fontId="7" fillId="0" borderId="59" xfId="0" applyNumberFormat="1" applyFont="1" applyBorder="1" applyAlignment="1" applyProtection="1">
      <alignment horizontal="left"/>
      <protection locked="0"/>
    </xf>
    <xf numFmtId="37" fontId="7" fillId="0" borderId="45" xfId="0" applyNumberFormat="1" applyFont="1" applyBorder="1" applyAlignment="1" applyProtection="1">
      <alignment/>
      <protection locked="0"/>
    </xf>
    <xf numFmtId="14" fontId="7" fillId="0" borderId="67" xfId="0" applyNumberFormat="1" applyFont="1" applyBorder="1" applyAlignment="1" applyProtection="1">
      <alignment/>
      <protection locked="0"/>
    </xf>
    <xf numFmtId="14" fontId="7" fillId="0" borderId="59" xfId="0" applyNumberFormat="1" applyFont="1" applyBorder="1" applyAlignment="1" applyProtection="1">
      <alignment/>
      <protection locked="0"/>
    </xf>
    <xf numFmtId="14" fontId="7" fillId="0" borderId="61" xfId="0" applyNumberFormat="1" applyFont="1" applyBorder="1" applyAlignment="1" applyProtection="1">
      <alignment/>
      <protection locked="0"/>
    </xf>
    <xf numFmtId="37" fontId="14" fillId="0" borderId="53" xfId="0" applyNumberFormat="1" applyFont="1" applyBorder="1" applyAlignment="1">
      <alignment horizontal="center"/>
    </xf>
    <xf numFmtId="37" fontId="14" fillId="0" borderId="0" xfId="0" applyNumberFormat="1" applyFont="1" applyBorder="1" applyAlignment="1">
      <alignment horizontal="center"/>
    </xf>
    <xf numFmtId="37" fontId="7" fillId="0" borderId="0" xfId="0" applyNumberFormat="1" applyFont="1" applyBorder="1" applyAlignment="1" applyProtection="1">
      <alignment horizontal="right"/>
      <protection locked="0"/>
    </xf>
    <xf numFmtId="37" fontId="7" fillId="0" borderId="67" xfId="0" applyNumberFormat="1" applyFont="1" applyFill="1" applyBorder="1" applyAlignment="1" applyProtection="1">
      <alignment horizontal="left"/>
      <protection locked="0"/>
    </xf>
    <xf numFmtId="37" fontId="7" fillId="0" borderId="61" xfId="0" applyNumberFormat="1" applyFont="1" applyFill="1" applyBorder="1" applyAlignment="1" applyProtection="1">
      <alignment horizontal="left"/>
      <protection locked="0"/>
    </xf>
    <xf numFmtId="37" fontId="7" fillId="0" borderId="45" xfId="0" applyNumberFormat="1" applyFont="1" applyBorder="1" applyAlignment="1">
      <alignment/>
    </xf>
    <xf numFmtId="37" fontId="7" fillId="0" borderId="67" xfId="0" applyNumberFormat="1" applyFont="1" applyFill="1" applyBorder="1" applyAlignment="1" applyProtection="1">
      <alignment/>
      <protection locked="0"/>
    </xf>
    <xf numFmtId="37" fontId="7" fillId="0" borderId="61" xfId="0" applyNumberFormat="1" applyFont="1" applyFill="1" applyBorder="1" applyAlignment="1" applyProtection="1">
      <alignment/>
      <protection locked="0"/>
    </xf>
    <xf numFmtId="37" fontId="27" fillId="0" borderId="0" xfId="0" applyNumberFormat="1" applyFont="1" applyAlignment="1">
      <alignment horizontal="center"/>
    </xf>
    <xf numFmtId="37" fontId="27" fillId="0" borderId="0" xfId="0" applyNumberFormat="1" applyFont="1" applyAlignment="1" applyProtection="1">
      <alignment horizontal="center"/>
      <protection/>
    </xf>
    <xf numFmtId="176" fontId="27" fillId="0" borderId="0" xfId="0" applyNumberFormat="1" applyFont="1" applyFill="1" applyAlignment="1">
      <alignment horizontal="center"/>
    </xf>
    <xf numFmtId="37" fontId="7" fillId="0" borderId="55" xfId="0" applyNumberFormat="1" applyFont="1" applyBorder="1" applyAlignment="1" applyProtection="1">
      <alignment wrapText="1"/>
      <protection/>
    </xf>
    <xf numFmtId="37" fontId="7" fillId="0" borderId="0" xfId="0" applyNumberFormat="1" applyFont="1" applyBorder="1" applyAlignment="1" applyProtection="1">
      <alignment wrapText="1"/>
      <protection/>
    </xf>
    <xf numFmtId="37" fontId="7" fillId="0" borderId="56" xfId="0" applyNumberFormat="1" applyFont="1" applyBorder="1" applyAlignment="1" applyProtection="1">
      <alignment wrapText="1"/>
      <protection/>
    </xf>
    <xf numFmtId="37" fontId="7" fillId="0" borderId="55" xfId="0" applyNumberFormat="1" applyFont="1" applyBorder="1" applyAlignment="1" applyProtection="1">
      <alignment/>
      <protection/>
    </xf>
    <xf numFmtId="37" fontId="7" fillId="0" borderId="0" xfId="0" applyNumberFormat="1" applyFont="1" applyBorder="1" applyAlignment="1" applyProtection="1">
      <alignment/>
      <protection/>
    </xf>
    <xf numFmtId="37" fontId="7" fillId="0" borderId="56" xfId="0" applyNumberFormat="1" applyFont="1" applyBorder="1" applyAlignment="1" applyProtection="1">
      <alignment/>
      <protection/>
    </xf>
    <xf numFmtId="37" fontId="7" fillId="0" borderId="52" xfId="0" applyNumberFormat="1" applyFont="1" applyBorder="1" applyAlignment="1" applyProtection="1">
      <alignment wrapText="1"/>
      <protection/>
    </xf>
    <xf numFmtId="37" fontId="7" fillId="0" borderId="53" xfId="0" applyNumberFormat="1" applyFont="1" applyBorder="1" applyAlignment="1" applyProtection="1">
      <alignment wrapText="1"/>
      <protection/>
    </xf>
    <xf numFmtId="37" fontId="7" fillId="0" borderId="54" xfId="0" applyNumberFormat="1" applyFont="1" applyBorder="1" applyAlignment="1" applyProtection="1">
      <alignment wrapText="1"/>
      <protection/>
    </xf>
    <xf numFmtId="0" fontId="7" fillId="0" borderId="52" xfId="0" applyFont="1" applyBorder="1" applyAlignment="1" applyProtection="1">
      <alignment horizontal="left"/>
      <protection/>
    </xf>
    <xf numFmtId="0" fontId="7" fillId="0" borderId="53" xfId="0" applyFont="1" applyBorder="1" applyAlignment="1" applyProtection="1">
      <alignment horizontal="left"/>
      <protection/>
    </xf>
    <xf numFmtId="0" fontId="7" fillId="0" borderId="54" xfId="0" applyFont="1" applyBorder="1" applyAlignment="1" applyProtection="1">
      <alignment horizontal="left"/>
      <protection/>
    </xf>
    <xf numFmtId="0" fontId="7" fillId="0" borderId="55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0" fontId="7" fillId="0" borderId="56" xfId="0" applyFont="1" applyBorder="1" applyAlignment="1" applyProtection="1">
      <alignment horizontal="left"/>
      <protection/>
    </xf>
    <xf numFmtId="0" fontId="7" fillId="0" borderId="79" xfId="0" applyFont="1" applyBorder="1" applyAlignment="1" applyProtection="1">
      <alignment horizontal="left"/>
      <protection/>
    </xf>
    <xf numFmtId="0" fontId="7" fillId="0" borderId="45" xfId="0" applyFont="1" applyBorder="1" applyAlignment="1" applyProtection="1">
      <alignment horizontal="left"/>
      <protection/>
    </xf>
    <xf numFmtId="0" fontId="7" fillId="0" borderId="80" xfId="0" applyFont="1" applyBorder="1" applyAlignment="1" applyProtection="1">
      <alignment horizontal="left"/>
      <protection/>
    </xf>
    <xf numFmtId="0" fontId="7" fillId="0" borderId="79" xfId="0" applyFont="1" applyFill="1" applyBorder="1" applyAlignment="1" applyProtection="1">
      <alignment horizontal="left" vertical="center"/>
      <protection locked="0"/>
    </xf>
    <xf numFmtId="0" fontId="7" fillId="0" borderId="45" xfId="0" applyFont="1" applyFill="1" applyBorder="1" applyAlignment="1" applyProtection="1">
      <alignment horizontal="left" vertical="center"/>
      <protection locked="0"/>
    </xf>
    <xf numFmtId="0" fontId="7" fillId="0" borderId="80" xfId="0" applyFont="1" applyFill="1" applyBorder="1" applyAlignment="1" applyProtection="1">
      <alignment horizontal="left" vertical="center"/>
      <protection locked="0"/>
    </xf>
    <xf numFmtId="0" fontId="7" fillId="0" borderId="52" xfId="0" applyFont="1" applyFill="1" applyBorder="1" applyAlignment="1" applyProtection="1">
      <alignment horizontal="left" vertical="center"/>
      <protection locked="0"/>
    </xf>
    <xf numFmtId="0" fontId="7" fillId="0" borderId="53" xfId="0" applyFont="1" applyFill="1" applyBorder="1" applyAlignment="1" applyProtection="1">
      <alignment horizontal="left" vertical="center"/>
      <protection locked="0"/>
    </xf>
    <xf numFmtId="0" fontId="7" fillId="0" borderId="54" xfId="0" applyFont="1" applyFill="1" applyBorder="1" applyAlignment="1" applyProtection="1">
      <alignment horizontal="left" vertical="center"/>
      <protection locked="0"/>
    </xf>
    <xf numFmtId="37" fontId="7" fillId="0" borderId="79" xfId="0" applyNumberFormat="1" applyFont="1" applyFill="1" applyBorder="1" applyAlignment="1" applyProtection="1">
      <alignment horizontal="left" vertical="center" wrapText="1"/>
      <protection locked="0"/>
    </xf>
    <xf numFmtId="37" fontId="7" fillId="0" borderId="45" xfId="0" applyNumberFormat="1" applyFont="1" applyFill="1" applyBorder="1" applyAlignment="1" applyProtection="1">
      <alignment horizontal="left" vertical="center" wrapText="1"/>
      <protection locked="0"/>
    </xf>
    <xf numFmtId="37" fontId="7" fillId="0" borderId="80" xfId="0" applyNumberFormat="1" applyFont="1" applyFill="1" applyBorder="1" applyAlignment="1" applyProtection="1">
      <alignment horizontal="left" vertical="center" wrapText="1"/>
      <protection locked="0"/>
    </xf>
    <xf numFmtId="37" fontId="7" fillId="0" borderId="52" xfId="0" applyNumberFormat="1" applyFont="1" applyFill="1" applyBorder="1" applyAlignment="1" applyProtection="1">
      <alignment vertical="center" wrapText="1"/>
      <protection locked="0"/>
    </xf>
    <xf numFmtId="37" fontId="7" fillId="0" borderId="53" xfId="0" applyNumberFormat="1" applyFont="1" applyFill="1" applyBorder="1" applyAlignment="1" applyProtection="1">
      <alignment vertical="center" wrapText="1"/>
      <protection locked="0"/>
    </xf>
    <xf numFmtId="37" fontId="7" fillId="0" borderId="54" xfId="0" applyNumberFormat="1" applyFont="1" applyFill="1" applyBorder="1" applyAlignment="1" applyProtection="1">
      <alignment vertical="center" wrapText="1"/>
      <protection locked="0"/>
    </xf>
    <xf numFmtId="37" fontId="7" fillId="0" borderId="79" xfId="0" applyNumberFormat="1" applyFont="1" applyFill="1" applyBorder="1" applyAlignment="1" applyProtection="1">
      <alignment vertical="center" wrapText="1"/>
      <protection locked="0"/>
    </xf>
    <xf numFmtId="37" fontId="7" fillId="0" borderId="45" xfId="0" applyNumberFormat="1" applyFont="1" applyFill="1" applyBorder="1" applyAlignment="1" applyProtection="1">
      <alignment vertical="center" wrapText="1"/>
      <protection locked="0"/>
    </xf>
    <xf numFmtId="37" fontId="7" fillId="0" borderId="80" xfId="0" applyNumberFormat="1" applyFont="1" applyFill="1" applyBorder="1" applyAlignment="1" applyProtection="1">
      <alignment vertical="center" wrapText="1"/>
      <protection locked="0"/>
    </xf>
    <xf numFmtId="37" fontId="5" fillId="0" borderId="52" xfId="0" applyNumberFormat="1" applyFont="1" applyBorder="1" applyAlignment="1" applyProtection="1">
      <alignment wrapText="1"/>
      <protection/>
    </xf>
    <xf numFmtId="37" fontId="5" fillId="0" borderId="53" xfId="0" applyNumberFormat="1" applyFont="1" applyBorder="1" applyAlignment="1" applyProtection="1">
      <alignment wrapText="1"/>
      <protection/>
    </xf>
    <xf numFmtId="37" fontId="11" fillId="33" borderId="67" xfId="0" applyNumberFormat="1" applyFont="1" applyFill="1" applyBorder="1" applyAlignment="1" applyProtection="1">
      <alignment vertical="center"/>
      <protection/>
    </xf>
    <xf numFmtId="37" fontId="11" fillId="33" borderId="59" xfId="0" applyNumberFormat="1" applyFont="1" applyFill="1" applyBorder="1" applyAlignment="1" applyProtection="1">
      <alignment vertical="center"/>
      <protection/>
    </xf>
    <xf numFmtId="37" fontId="11" fillId="33" borderId="61" xfId="0" applyNumberFormat="1" applyFont="1" applyFill="1" applyBorder="1" applyAlignment="1" applyProtection="1">
      <alignment vertical="center"/>
      <protection/>
    </xf>
    <xf numFmtId="37" fontId="7" fillId="0" borderId="87" xfId="0" applyNumberFormat="1" applyFont="1" applyFill="1" applyBorder="1" applyAlignment="1" applyProtection="1">
      <alignment horizontal="left" vertical="center"/>
      <protection locked="0"/>
    </xf>
    <xf numFmtId="37" fontId="7" fillId="0" borderId="88" xfId="0" applyNumberFormat="1" applyFont="1" applyFill="1" applyBorder="1" applyAlignment="1" applyProtection="1">
      <alignment horizontal="left" vertical="center"/>
      <protection locked="0"/>
    </xf>
    <xf numFmtId="37" fontId="7" fillId="0" borderId="89" xfId="0" applyNumberFormat="1" applyFont="1" applyFill="1" applyBorder="1" applyAlignment="1" applyProtection="1">
      <alignment horizontal="left" vertical="center"/>
      <protection locked="0"/>
    </xf>
    <xf numFmtId="37" fontId="11" fillId="33" borderId="90" xfId="0" applyNumberFormat="1" applyFont="1" applyFill="1" applyBorder="1" applyAlignment="1" applyProtection="1">
      <alignment vertical="center"/>
      <protection/>
    </xf>
    <xf numFmtId="37" fontId="11" fillId="0" borderId="67" xfId="0" applyNumberFormat="1" applyFont="1" applyFill="1" applyBorder="1" applyAlignment="1" applyProtection="1">
      <alignment horizontal="left" vertical="center"/>
      <protection locked="0"/>
    </xf>
    <xf numFmtId="37" fontId="11" fillId="0" borderId="59" xfId="0" applyNumberFormat="1" applyFont="1" applyFill="1" applyBorder="1" applyAlignment="1" applyProtection="1">
      <alignment horizontal="left" vertical="center"/>
      <protection locked="0"/>
    </xf>
    <xf numFmtId="37" fontId="11" fillId="0" borderId="90" xfId="0" applyNumberFormat="1" applyFont="1" applyFill="1" applyBorder="1" applyAlignment="1" applyProtection="1">
      <alignment horizontal="left" vertical="center"/>
      <protection locked="0"/>
    </xf>
    <xf numFmtId="37" fontId="11" fillId="0" borderId="91" xfId="0" applyNumberFormat="1" applyFont="1" applyFill="1" applyBorder="1" applyAlignment="1" applyProtection="1">
      <alignment horizontal="left" vertical="center"/>
      <protection locked="0"/>
    </xf>
    <xf numFmtId="37" fontId="11" fillId="0" borderId="61" xfId="0" applyNumberFormat="1" applyFont="1" applyFill="1" applyBorder="1" applyAlignment="1" applyProtection="1">
      <alignment horizontal="left" vertical="center"/>
      <protection locked="0"/>
    </xf>
    <xf numFmtId="37" fontId="7" fillId="0" borderId="52" xfId="0" applyNumberFormat="1" applyFont="1" applyFill="1" applyBorder="1" applyAlignment="1" applyProtection="1">
      <alignment horizontal="left" vertical="center" wrapText="1"/>
      <protection locked="0"/>
    </xf>
    <xf numFmtId="37" fontId="7" fillId="0" borderId="53" xfId="0" applyNumberFormat="1" applyFont="1" applyFill="1" applyBorder="1" applyAlignment="1" applyProtection="1">
      <alignment horizontal="left" vertical="center" wrapText="1"/>
      <protection locked="0"/>
    </xf>
    <xf numFmtId="37" fontId="7" fillId="0" borderId="54" xfId="0" applyNumberFormat="1" applyFont="1" applyFill="1" applyBorder="1" applyAlignment="1" applyProtection="1">
      <alignment horizontal="left" vertical="center" wrapText="1"/>
      <protection locked="0"/>
    </xf>
    <xf numFmtId="176" fontId="7" fillId="0" borderId="0" xfId="0" applyNumberFormat="1" applyFont="1" applyFill="1" applyAlignment="1" applyProtection="1">
      <alignment horizontal="left" vertical="center"/>
      <protection/>
    </xf>
    <xf numFmtId="37" fontId="11" fillId="33" borderId="91" xfId="0" applyNumberFormat="1" applyFont="1" applyFill="1" applyBorder="1" applyAlignment="1" applyProtection="1">
      <alignment vertical="center"/>
      <protection/>
    </xf>
    <xf numFmtId="0" fontId="102" fillId="33" borderId="67" xfId="0" applyFont="1" applyFill="1" applyBorder="1" applyAlignment="1">
      <alignment horizontal="center" wrapText="1"/>
    </xf>
    <xf numFmtId="0" fontId="102" fillId="33" borderId="59" xfId="0" applyFont="1" applyFill="1" applyBorder="1" applyAlignment="1">
      <alignment horizontal="center" wrapText="1"/>
    </xf>
    <xf numFmtId="0" fontId="102" fillId="33" borderId="61" xfId="0" applyFont="1" applyFill="1" applyBorder="1" applyAlignment="1">
      <alignment horizontal="center" wrapText="1"/>
    </xf>
    <xf numFmtId="37" fontId="7" fillId="0" borderId="67" xfId="0" applyNumberFormat="1" applyFont="1" applyFill="1" applyBorder="1" applyAlignment="1" applyProtection="1">
      <alignment horizontal="left" vertical="center"/>
      <protection locked="0"/>
    </xf>
    <xf numFmtId="37" fontId="7" fillId="0" borderId="59" xfId="0" applyNumberFormat="1" applyFont="1" applyFill="1" applyBorder="1" applyAlignment="1" applyProtection="1">
      <alignment horizontal="left" vertical="center"/>
      <protection locked="0"/>
    </xf>
    <xf numFmtId="37" fontId="7" fillId="0" borderId="61" xfId="0" applyNumberFormat="1" applyFont="1" applyFill="1" applyBorder="1" applyAlignment="1" applyProtection="1">
      <alignment horizontal="left" vertical="center"/>
      <protection locked="0"/>
    </xf>
    <xf numFmtId="37" fontId="7" fillId="0" borderId="92" xfId="0" applyNumberFormat="1" applyFont="1" applyBorder="1" applyAlignment="1" applyProtection="1">
      <alignment wrapText="1"/>
      <protection/>
    </xf>
    <xf numFmtId="37" fontId="7" fillId="0" borderId="69" xfId="0" applyNumberFormat="1" applyFont="1" applyBorder="1" applyAlignment="1" applyProtection="1">
      <alignment wrapText="1"/>
      <protection/>
    </xf>
    <xf numFmtId="37" fontId="7" fillId="0" borderId="93" xfId="0" applyNumberFormat="1" applyFont="1" applyBorder="1" applyAlignment="1" applyProtection="1">
      <alignment wrapText="1"/>
      <protection/>
    </xf>
    <xf numFmtId="37" fontId="7" fillId="0" borderId="17" xfId="0" applyNumberFormat="1" applyFont="1" applyBorder="1" applyAlignment="1" applyProtection="1">
      <alignment wrapText="1"/>
      <protection/>
    </xf>
    <xf numFmtId="37" fontId="7" fillId="0" borderId="94" xfId="0" applyNumberFormat="1" applyFont="1" applyBorder="1" applyAlignment="1" applyProtection="1">
      <alignment wrapText="1"/>
      <protection/>
    </xf>
    <xf numFmtId="37" fontId="7" fillId="0" borderId="95" xfId="0" applyNumberFormat="1" applyFont="1" applyBorder="1" applyAlignment="1" applyProtection="1">
      <alignment wrapText="1"/>
      <protection/>
    </xf>
    <xf numFmtId="37" fontId="7" fillId="0" borderId="92" xfId="0" applyNumberFormat="1" applyFont="1" applyBorder="1" applyAlignment="1" applyProtection="1">
      <alignment/>
      <protection/>
    </xf>
    <xf numFmtId="37" fontId="7" fillId="0" borderId="69" xfId="0" applyNumberFormat="1" applyFont="1" applyBorder="1" applyAlignment="1" applyProtection="1">
      <alignment/>
      <protection/>
    </xf>
    <xf numFmtId="37" fontId="7" fillId="0" borderId="67" xfId="0" applyNumberFormat="1" applyFont="1" applyBorder="1" applyAlignment="1" applyProtection="1">
      <alignment horizontal="left" vertical="center"/>
      <protection locked="0"/>
    </xf>
    <xf numFmtId="37" fontId="7" fillId="0" borderId="59" xfId="0" applyNumberFormat="1" applyFont="1" applyBorder="1" applyAlignment="1" applyProtection="1">
      <alignment horizontal="left" vertical="center"/>
      <protection locked="0"/>
    </xf>
    <xf numFmtId="37" fontId="7" fillId="0" borderId="61" xfId="0" applyNumberFormat="1" applyFont="1" applyBorder="1" applyAlignment="1" applyProtection="1">
      <alignment horizontal="left" vertical="center"/>
      <protection locked="0"/>
    </xf>
    <xf numFmtId="37" fontId="7" fillId="0" borderId="55" xfId="0" applyNumberFormat="1" applyFont="1" applyFill="1" applyBorder="1" applyAlignment="1" applyProtection="1">
      <alignment vertical="center"/>
      <protection/>
    </xf>
    <xf numFmtId="37" fontId="7" fillId="0" borderId="0" xfId="0" applyNumberFormat="1" applyFont="1" applyFill="1" applyBorder="1" applyAlignment="1" applyProtection="1">
      <alignment vertical="center"/>
      <protection/>
    </xf>
    <xf numFmtId="37" fontId="7" fillId="0" borderId="56" xfId="0" applyNumberFormat="1" applyFont="1" applyFill="1" applyBorder="1" applyAlignment="1" applyProtection="1">
      <alignment vertical="center"/>
      <protection/>
    </xf>
    <xf numFmtId="37" fontId="7" fillId="0" borderId="79" xfId="0" applyNumberFormat="1" applyFont="1" applyFill="1" applyBorder="1" applyAlignment="1" applyProtection="1">
      <alignment horizontal="center"/>
      <protection locked="0"/>
    </xf>
    <xf numFmtId="37" fontId="7" fillId="0" borderId="45" xfId="0" applyNumberFormat="1" applyFont="1" applyFill="1" applyBorder="1" applyAlignment="1" applyProtection="1">
      <alignment horizontal="center"/>
      <protection locked="0"/>
    </xf>
    <xf numFmtId="37" fontId="7" fillId="0" borderId="80" xfId="0" applyNumberFormat="1" applyFont="1" applyFill="1" applyBorder="1" applyAlignment="1" applyProtection="1">
      <alignment horizontal="center"/>
      <protection locked="0"/>
    </xf>
    <xf numFmtId="37" fontId="7" fillId="0" borderId="40" xfId="0" applyNumberFormat="1" applyFont="1" applyFill="1" applyBorder="1" applyAlignment="1">
      <alignment horizontal="center"/>
    </xf>
    <xf numFmtId="37" fontId="7" fillId="0" borderId="82" xfId="0" applyNumberFormat="1" applyFont="1" applyFill="1" applyBorder="1" applyAlignment="1">
      <alignment horizontal="center"/>
    </xf>
    <xf numFmtId="37" fontId="7" fillId="0" borderId="52" xfId="0" applyNumberFormat="1" applyFont="1" applyFill="1" applyBorder="1" applyAlignment="1" applyProtection="1">
      <alignment horizontal="center"/>
      <protection locked="0"/>
    </xf>
    <xf numFmtId="37" fontId="7" fillId="0" borderId="53" xfId="0" applyNumberFormat="1" applyFont="1" applyFill="1" applyBorder="1" applyAlignment="1" applyProtection="1">
      <alignment horizontal="center"/>
      <protection locked="0"/>
    </xf>
    <xf numFmtId="37" fontId="7" fillId="0" borderId="54" xfId="0" applyNumberFormat="1" applyFont="1" applyFill="1" applyBorder="1" applyAlignment="1" applyProtection="1">
      <alignment horizontal="center"/>
      <protection locked="0"/>
    </xf>
    <xf numFmtId="37" fontId="7" fillId="0" borderId="55" xfId="0" applyNumberFormat="1" applyFont="1" applyFill="1" applyBorder="1" applyAlignment="1" applyProtection="1">
      <alignment horizontal="center"/>
      <protection locked="0"/>
    </xf>
    <xf numFmtId="37" fontId="7" fillId="0" borderId="0" xfId="0" applyNumberFormat="1" applyFont="1" applyFill="1" applyBorder="1" applyAlignment="1" applyProtection="1">
      <alignment horizontal="center"/>
      <protection locked="0"/>
    </xf>
    <xf numFmtId="37" fontId="7" fillId="0" borderId="56" xfId="0" applyNumberFormat="1" applyFont="1" applyFill="1" applyBorder="1" applyAlignment="1" applyProtection="1">
      <alignment horizontal="center"/>
      <protection locked="0"/>
    </xf>
    <xf numFmtId="37" fontId="7" fillId="0" borderId="23" xfId="0" applyNumberFormat="1" applyFont="1" applyBorder="1" applyAlignment="1" applyProtection="1">
      <alignment horizontal="right"/>
      <protection/>
    </xf>
    <xf numFmtId="37" fontId="7" fillId="0" borderId="0" xfId="0" applyNumberFormat="1" applyFont="1" applyBorder="1" applyAlignment="1" applyProtection="1">
      <alignment horizontal="right"/>
      <protection/>
    </xf>
    <xf numFmtId="0" fontId="10" fillId="0" borderId="23" xfId="0" applyFont="1" applyBorder="1" applyAlignment="1" applyProtection="1" quotePrefix="1">
      <alignment horizontal="right"/>
      <protection locked="0"/>
    </xf>
    <xf numFmtId="0" fontId="10" fillId="0" borderId="0" xfId="0" applyFont="1" applyBorder="1" applyAlignment="1" applyProtection="1" quotePrefix="1">
      <alignment horizontal="right"/>
      <protection locked="0"/>
    </xf>
    <xf numFmtId="37" fontId="7" fillId="0" borderId="52" xfId="0" applyNumberFormat="1" applyFont="1" applyBorder="1" applyAlignment="1" applyProtection="1">
      <alignment horizontal="center"/>
      <protection/>
    </xf>
    <xf numFmtId="37" fontId="7" fillId="0" borderId="54" xfId="0" applyNumberFormat="1" applyFont="1" applyBorder="1" applyAlignment="1" applyProtection="1">
      <alignment horizontal="center"/>
      <protection/>
    </xf>
    <xf numFmtId="37" fontId="7" fillId="0" borderId="55" xfId="0" applyNumberFormat="1" applyFont="1" applyFill="1" applyBorder="1" applyAlignment="1" applyProtection="1">
      <alignment horizontal="center"/>
      <protection/>
    </xf>
    <xf numFmtId="37" fontId="7" fillId="0" borderId="56" xfId="0" applyNumberFormat="1" applyFont="1" applyFill="1" applyBorder="1" applyAlignment="1" applyProtection="1">
      <alignment horizontal="center"/>
      <protection/>
    </xf>
    <xf numFmtId="37" fontId="7" fillId="0" borderId="79" xfId="0" applyNumberFormat="1" applyFont="1" applyFill="1" applyBorder="1" applyAlignment="1" applyProtection="1">
      <alignment horizontal="center"/>
      <protection/>
    </xf>
    <xf numFmtId="37" fontId="7" fillId="0" borderId="80" xfId="0" applyNumberFormat="1" applyFont="1" applyFill="1" applyBorder="1" applyAlignment="1" applyProtection="1">
      <alignment horizontal="center"/>
      <protection/>
    </xf>
    <xf numFmtId="39" fontId="7" fillId="0" borderId="15" xfId="0" applyNumberFormat="1" applyFont="1" applyBorder="1" applyAlignment="1" applyProtection="1">
      <alignment horizontal="right"/>
      <protection/>
    </xf>
    <xf numFmtId="39" fontId="7" fillId="0" borderId="28" xfId="0" applyNumberFormat="1" applyFont="1" applyBorder="1" applyAlignment="1" applyProtection="1">
      <alignment horizontal="right"/>
      <protection/>
    </xf>
    <xf numFmtId="39" fontId="7" fillId="0" borderId="63" xfId="0" applyNumberFormat="1" applyFont="1" applyBorder="1" applyAlignment="1" applyProtection="1">
      <alignment horizontal="right"/>
      <protection/>
    </xf>
    <xf numFmtId="0" fontId="7" fillId="0" borderId="55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56" xfId="0" applyFont="1" applyFill="1" applyBorder="1" applyAlignment="1" applyProtection="1">
      <alignment horizontal="left"/>
      <protection locked="0"/>
    </xf>
    <xf numFmtId="0" fontId="7" fillId="0" borderId="79" xfId="0" applyFont="1" applyFill="1" applyBorder="1" applyAlignment="1" applyProtection="1">
      <alignment horizontal="left"/>
      <protection locked="0"/>
    </xf>
    <xf numFmtId="0" fontId="7" fillId="0" borderId="45" xfId="0" applyFont="1" applyFill="1" applyBorder="1" applyAlignment="1" applyProtection="1">
      <alignment horizontal="left"/>
      <protection locked="0"/>
    </xf>
    <xf numFmtId="0" fontId="7" fillId="0" borderId="80" xfId="0" applyFont="1" applyFill="1" applyBorder="1" applyAlignment="1" applyProtection="1">
      <alignment horizontal="left"/>
      <protection locked="0"/>
    </xf>
    <xf numFmtId="37" fontId="7" fillId="0" borderId="0" xfId="0" applyNumberFormat="1" applyFont="1" applyFill="1" applyAlignment="1">
      <alignment wrapText="1"/>
    </xf>
    <xf numFmtId="0" fontId="7" fillId="0" borderId="52" xfId="0" applyFont="1" applyFill="1" applyBorder="1" applyAlignment="1" applyProtection="1">
      <alignment horizontal="left"/>
      <protection locked="0"/>
    </xf>
    <xf numFmtId="0" fontId="7" fillId="0" borderId="53" xfId="0" applyFont="1" applyFill="1" applyBorder="1" applyAlignment="1" applyProtection="1">
      <alignment horizontal="left"/>
      <protection locked="0"/>
    </xf>
    <xf numFmtId="0" fontId="7" fillId="0" borderId="54" xfId="0" applyFont="1" applyFill="1" applyBorder="1" applyAlignment="1" applyProtection="1">
      <alignment horizontal="left"/>
      <protection locked="0"/>
    </xf>
    <xf numFmtId="37" fontId="10" fillId="0" borderId="0" xfId="0" applyNumberFormat="1" applyFont="1" applyBorder="1" applyAlignment="1" applyProtection="1">
      <alignment horizontal="right"/>
      <protection/>
    </xf>
    <xf numFmtId="37" fontId="10" fillId="0" borderId="56" xfId="0" applyNumberFormat="1" applyFont="1" applyBorder="1" applyAlignment="1" applyProtection="1">
      <alignment horizontal="right"/>
      <protection/>
    </xf>
    <xf numFmtId="2" fontId="10" fillId="0" borderId="0" xfId="0" applyNumberFormat="1" applyFont="1" applyBorder="1" applyAlignment="1" applyProtection="1">
      <alignment horizontal="right"/>
      <protection/>
    </xf>
    <xf numFmtId="2" fontId="10" fillId="0" borderId="56" xfId="0" applyNumberFormat="1" applyFont="1" applyBorder="1" applyAlignment="1" applyProtection="1">
      <alignment horizontal="right"/>
      <protection/>
    </xf>
    <xf numFmtId="0" fontId="10" fillId="0" borderId="52" xfId="0" applyFont="1" applyBorder="1" applyAlignment="1" applyProtection="1">
      <alignment/>
      <protection locked="0"/>
    </xf>
    <xf numFmtId="0" fontId="10" fillId="0" borderId="53" xfId="0" applyFont="1" applyBorder="1" applyAlignment="1" applyProtection="1">
      <alignment/>
      <protection locked="0"/>
    </xf>
    <xf numFmtId="0" fontId="10" fillId="0" borderId="54" xfId="0" applyFont="1" applyBorder="1" applyAlignment="1" applyProtection="1">
      <alignment/>
      <protection locked="0"/>
    </xf>
    <xf numFmtId="0" fontId="89" fillId="0" borderId="79" xfId="0" applyFont="1" applyBorder="1" applyAlignment="1" applyProtection="1">
      <alignment/>
      <protection locked="0"/>
    </xf>
    <xf numFmtId="0" fontId="89" fillId="0" borderId="45" xfId="0" applyFont="1" applyBorder="1" applyAlignment="1" applyProtection="1">
      <alignment/>
      <protection locked="0"/>
    </xf>
    <xf numFmtId="0" fontId="89" fillId="0" borderId="80" xfId="0" applyFont="1" applyBorder="1" applyAlignment="1" applyProtection="1">
      <alignment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76200</xdr:colOff>
      <xdr:row>3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0387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323850</xdr:colOff>
      <xdr:row>22</xdr:row>
      <xdr:rowOff>123825</xdr:rowOff>
    </xdr:from>
    <xdr:to>
      <xdr:col>8</xdr:col>
      <xdr:colOff>523875</xdr:colOff>
      <xdr:row>22</xdr:row>
      <xdr:rowOff>171450</xdr:rowOff>
    </xdr:to>
    <xdr:sp>
      <xdr:nvSpPr>
        <xdr:cNvPr id="2" name="Arrow: Left 5"/>
        <xdr:cNvSpPr>
          <a:spLocks/>
        </xdr:cNvSpPr>
      </xdr:nvSpPr>
      <xdr:spPr>
        <a:xfrm>
          <a:off x="10506075" y="5572125"/>
          <a:ext cx="200025" cy="47625"/>
        </a:xfrm>
        <a:prstGeom prst="leftArrow">
          <a:avLst>
            <a:gd name="adj" fmla="val -38736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</xdr:col>
      <xdr:colOff>323850</xdr:colOff>
      <xdr:row>23</xdr:row>
      <xdr:rowOff>123825</xdr:rowOff>
    </xdr:from>
    <xdr:to>
      <xdr:col>8</xdr:col>
      <xdr:colOff>523875</xdr:colOff>
      <xdr:row>23</xdr:row>
      <xdr:rowOff>171450</xdr:rowOff>
    </xdr:to>
    <xdr:sp>
      <xdr:nvSpPr>
        <xdr:cNvPr id="3" name="Arrow: Left 1"/>
        <xdr:cNvSpPr>
          <a:spLocks/>
        </xdr:cNvSpPr>
      </xdr:nvSpPr>
      <xdr:spPr>
        <a:xfrm>
          <a:off x="10506075" y="5800725"/>
          <a:ext cx="200025" cy="47625"/>
        </a:xfrm>
        <a:prstGeom prst="leftArrow">
          <a:avLst>
            <a:gd name="adj" fmla="val -35240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dfr.vermont.gov/document/authorized-reinsurers-12312021" TargetMode="External" /><Relationship Id="rId2" Type="http://schemas.openxmlformats.org/officeDocument/2006/relationships/hyperlink" Target="mailto:dfr.captivemail@vermont.gov" TargetMode="Externa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S93"/>
  <sheetViews>
    <sheetView tabSelected="1" zoomScalePageLayoutView="0" workbookViewId="0" topLeftCell="A1">
      <selection activeCell="A73" sqref="A73:IV85"/>
    </sheetView>
  </sheetViews>
  <sheetFormatPr defaultColWidth="8.796875" defaultRowHeight="15"/>
  <cols>
    <col min="1" max="2" width="16.59765625" style="1" customWidth="1"/>
    <col min="3" max="3" width="2.296875" style="1" customWidth="1"/>
    <col min="4" max="5" width="16.59765625" style="1" customWidth="1"/>
    <col min="6" max="6" width="2.19921875" style="1" customWidth="1"/>
    <col min="7" max="7" width="18.69921875" style="1" bestFit="1" customWidth="1"/>
    <col min="8" max="8" width="17.296875" style="1" customWidth="1"/>
    <col min="10" max="10" width="25.3984375" style="0" customWidth="1"/>
    <col min="11" max="11" width="13.69921875" style="0" customWidth="1"/>
    <col min="17" max="17" width="30.3984375" style="0" customWidth="1"/>
  </cols>
  <sheetData>
    <row r="1" spans="1:19" ht="19.5">
      <c r="A1" s="169" t="s">
        <v>1</v>
      </c>
      <c r="B1" s="10" t="s">
        <v>1</v>
      </c>
      <c r="C1" s="10"/>
      <c r="D1" s="10"/>
      <c r="E1" s="170"/>
      <c r="F1" s="29"/>
      <c r="H1" s="401" t="s">
        <v>371</v>
      </c>
      <c r="J1" s="235" t="s">
        <v>369</v>
      </c>
      <c r="S1" s="279"/>
    </row>
    <row r="2" spans="1:19" ht="27">
      <c r="A2" s="169"/>
      <c r="B2" s="10" t="s">
        <v>1</v>
      </c>
      <c r="C2" s="10"/>
      <c r="D2" s="10"/>
      <c r="E2" s="331"/>
      <c r="F2" s="10"/>
      <c r="G2" s="10"/>
      <c r="H2" s="402" t="s">
        <v>429</v>
      </c>
      <c r="J2" s="235" t="s">
        <v>376</v>
      </c>
      <c r="S2" s="280"/>
    </row>
    <row r="3" spans="1:19" ht="27.75" thickBot="1">
      <c r="A3" s="169"/>
      <c r="B3" s="10" t="s">
        <v>1</v>
      </c>
      <c r="C3" s="10"/>
      <c r="D3" s="10"/>
      <c r="E3" s="331"/>
      <c r="F3" s="10"/>
      <c r="G3" s="10"/>
      <c r="H3" s="10"/>
      <c r="J3" s="235" t="s">
        <v>318</v>
      </c>
      <c r="S3" s="280"/>
    </row>
    <row r="4" spans="1:19" ht="20.25" thickBot="1">
      <c r="A4" s="169"/>
      <c r="B4" s="10"/>
      <c r="C4" s="10"/>
      <c r="D4" s="10"/>
      <c r="E4" s="10"/>
      <c r="F4" s="10"/>
      <c r="G4" s="403" t="s">
        <v>15</v>
      </c>
      <c r="H4" s="404" t="str">
        <f>UPPER(+K7)</f>
        <v>0000</v>
      </c>
      <c r="J4" s="315" t="s">
        <v>359</v>
      </c>
      <c r="K4" s="316"/>
      <c r="L4" s="316"/>
      <c r="M4" s="316"/>
      <c r="N4" s="317"/>
      <c r="S4" s="280"/>
    </row>
    <row r="5" spans="1:19" ht="18">
      <c r="A5" s="169"/>
      <c r="B5" s="10"/>
      <c r="C5" s="10"/>
      <c r="D5" s="10"/>
      <c r="E5" s="10"/>
      <c r="F5" s="10"/>
      <c r="G5" s="10"/>
      <c r="H5" s="10"/>
      <c r="J5" s="318" t="s">
        <v>360</v>
      </c>
      <c r="K5" s="275"/>
      <c r="L5" s="275"/>
      <c r="M5" s="275"/>
      <c r="N5" s="319"/>
      <c r="S5" s="280"/>
    </row>
    <row r="6" spans="1:19" ht="18">
      <c r="A6" s="551" t="s">
        <v>3</v>
      </c>
      <c r="B6" s="551"/>
      <c r="C6" s="551"/>
      <c r="D6" s="551"/>
      <c r="E6" s="551"/>
      <c r="F6" s="551"/>
      <c r="G6" s="551"/>
      <c r="H6" s="551"/>
      <c r="J6" s="320"/>
      <c r="K6" s="275"/>
      <c r="L6" s="275"/>
      <c r="M6" s="275"/>
      <c r="N6" s="319"/>
      <c r="S6" s="280"/>
    </row>
    <row r="7" spans="1:19" ht="18">
      <c r="A7" s="551" t="s">
        <v>5</v>
      </c>
      <c r="B7" s="551"/>
      <c r="C7" s="551"/>
      <c r="D7" s="551"/>
      <c r="E7" s="551"/>
      <c r="F7" s="551"/>
      <c r="G7" s="551"/>
      <c r="H7" s="551"/>
      <c r="J7" s="408" t="s">
        <v>298</v>
      </c>
      <c r="K7" s="412" t="s">
        <v>307</v>
      </c>
      <c r="L7" s="321"/>
      <c r="M7" s="322"/>
      <c r="N7" s="319"/>
      <c r="S7" s="280"/>
    </row>
    <row r="8" spans="1:19" ht="18">
      <c r="A8" s="552" t="str">
        <f>UPPER(K8)</f>
        <v>CAPTIVE INSURANCE COMPANY</v>
      </c>
      <c r="B8" s="552"/>
      <c r="C8" s="552"/>
      <c r="D8" s="552"/>
      <c r="E8" s="552"/>
      <c r="F8" s="552"/>
      <c r="G8" s="552"/>
      <c r="H8" s="552"/>
      <c r="J8" s="409" t="s">
        <v>306</v>
      </c>
      <c r="K8" s="413" t="s">
        <v>392</v>
      </c>
      <c r="L8" s="275"/>
      <c r="M8" s="323"/>
      <c r="N8" s="319"/>
      <c r="S8" s="280"/>
    </row>
    <row r="9" spans="1:19" ht="18">
      <c r="A9" s="553">
        <f>+K10</f>
        <v>45291</v>
      </c>
      <c r="B9" s="553"/>
      <c r="C9" s="553"/>
      <c r="D9" s="553"/>
      <c r="E9" s="553"/>
      <c r="F9" s="553"/>
      <c r="G9" s="553"/>
      <c r="H9" s="553"/>
      <c r="J9" s="409"/>
      <c r="K9" s="413"/>
      <c r="L9" s="324"/>
      <c r="M9" s="323"/>
      <c r="N9" s="319"/>
      <c r="S9" s="280"/>
    </row>
    <row r="10" spans="1:19" ht="18">
      <c r="A10" s="28"/>
      <c r="B10" s="28"/>
      <c r="C10" s="28"/>
      <c r="D10" s="28"/>
      <c r="E10" s="28"/>
      <c r="F10" s="28"/>
      <c r="G10" s="28"/>
      <c r="H10" s="28"/>
      <c r="J10" s="409" t="s">
        <v>361</v>
      </c>
      <c r="K10" s="414">
        <v>45291</v>
      </c>
      <c r="L10" s="325"/>
      <c r="M10" s="323"/>
      <c r="N10" s="319"/>
      <c r="S10" s="280"/>
    </row>
    <row r="11" spans="1:14" ht="29.25" customHeight="1" thickBot="1">
      <c r="A11" s="405" t="s">
        <v>301</v>
      </c>
      <c r="B11" s="11"/>
      <c r="C11" s="11"/>
      <c r="D11" s="11"/>
      <c r="E11" s="11"/>
      <c r="F11" s="11"/>
      <c r="G11" s="11"/>
      <c r="H11" s="11"/>
      <c r="J11" s="410" t="s">
        <v>375</v>
      </c>
      <c r="K11" s="414">
        <v>44926</v>
      </c>
      <c r="L11" s="332"/>
      <c r="M11" s="323"/>
      <c r="N11" s="319"/>
    </row>
    <row r="12" spans="1:14" ht="17.25" thickBot="1" thickTop="1">
      <c r="A12" s="16"/>
      <c r="B12" s="16"/>
      <c r="C12" s="16"/>
      <c r="D12" s="16"/>
      <c r="E12" s="381"/>
      <c r="F12" s="381"/>
      <c r="G12" s="381"/>
      <c r="H12" s="381"/>
      <c r="J12" s="411" t="s">
        <v>377</v>
      </c>
      <c r="K12" s="415">
        <f>+$K$10+75</f>
        <v>45366</v>
      </c>
      <c r="L12" s="377"/>
      <c r="M12" s="377"/>
      <c r="N12" s="378"/>
    </row>
    <row r="13" spans="1:14" ht="18" customHeight="1" thickBot="1">
      <c r="A13" s="17" t="s">
        <v>442</v>
      </c>
      <c r="B13" s="17"/>
      <c r="C13" s="17"/>
      <c r="D13" s="17"/>
      <c r="E13" s="384"/>
      <c r="F13" s="385"/>
      <c r="G13" s="531"/>
      <c r="H13" s="532"/>
      <c r="J13" s="375"/>
      <c r="K13" s="376"/>
      <c r="L13" s="3"/>
      <c r="M13" s="3"/>
      <c r="N13" s="3"/>
    </row>
    <row r="14" spans="1:8" ht="18" customHeight="1" thickBot="1">
      <c r="A14" s="17" t="s">
        <v>443</v>
      </c>
      <c r="B14" s="18"/>
      <c r="C14" s="17"/>
      <c r="D14" s="17"/>
      <c r="E14" s="386"/>
      <c r="F14" s="387"/>
      <c r="G14" s="533"/>
      <c r="H14" s="534"/>
    </row>
    <row r="15" spans="1:8" ht="18" customHeight="1" thickBot="1">
      <c r="A15" s="17"/>
      <c r="B15" s="17"/>
      <c r="C15" s="17"/>
      <c r="D15" s="17"/>
      <c r="E15" s="383"/>
      <c r="F15" s="387"/>
      <c r="G15" s="390"/>
      <c r="H15" s="382"/>
    </row>
    <row r="16" spans="1:8" ht="18" customHeight="1" thickBot="1">
      <c r="A16" s="17" t="s">
        <v>435</v>
      </c>
      <c r="B16" s="17"/>
      <c r="C16" s="17"/>
      <c r="D16" s="17"/>
      <c r="E16" s="531"/>
      <c r="F16" s="538"/>
      <c r="G16" s="538"/>
      <c r="H16" s="532"/>
    </row>
    <row r="17" spans="1:8" ht="18" customHeight="1" thickBot="1">
      <c r="A17" s="17" t="s">
        <v>436</v>
      </c>
      <c r="B17" s="17"/>
      <c r="C17" s="17"/>
      <c r="D17" s="17"/>
      <c r="E17" s="531"/>
      <c r="F17" s="538"/>
      <c r="G17" s="538"/>
      <c r="H17" s="532"/>
    </row>
    <row r="18" spans="1:8" ht="18" customHeight="1" thickBot="1">
      <c r="A18" s="17"/>
      <c r="B18" s="17"/>
      <c r="C18" s="17"/>
      <c r="D18" s="17"/>
      <c r="E18" s="23"/>
      <c r="F18" s="380"/>
      <c r="G18" s="380"/>
      <c r="H18" s="364"/>
    </row>
    <row r="19" spans="1:8" ht="18" customHeight="1" thickBot="1">
      <c r="A19" s="15" t="s">
        <v>399</v>
      </c>
      <c r="B19" s="17" t="s">
        <v>437</v>
      </c>
      <c r="C19" s="17"/>
      <c r="D19" s="17"/>
      <c r="E19" s="23"/>
      <c r="F19" s="535"/>
      <c r="G19" s="536"/>
      <c r="H19" s="537"/>
    </row>
    <row r="20" spans="1:8" ht="18" customHeight="1" thickBot="1">
      <c r="A20" s="17"/>
      <c r="B20" s="17" t="s">
        <v>438</v>
      </c>
      <c r="C20" s="17"/>
      <c r="D20" s="17"/>
      <c r="E20" s="23"/>
      <c r="F20" s="531"/>
      <c r="G20" s="538"/>
      <c r="H20" s="532"/>
    </row>
    <row r="21" spans="1:10" ht="18" customHeight="1" thickBot="1">
      <c r="A21" s="17"/>
      <c r="B21" s="17" t="s">
        <v>439</v>
      </c>
      <c r="C21" s="17"/>
      <c r="D21" s="17"/>
      <c r="E21" s="23"/>
      <c r="F21" s="531"/>
      <c r="G21" s="538"/>
      <c r="H21" s="532"/>
      <c r="I21" s="479"/>
      <c r="J21" s="480"/>
    </row>
    <row r="22" spans="1:10" ht="18" customHeight="1" thickBot="1">
      <c r="A22" s="17"/>
      <c r="B22" s="17"/>
      <c r="C22" s="17"/>
      <c r="D22" s="17"/>
      <c r="E22" s="23"/>
      <c r="F22" s="23"/>
      <c r="G22" s="481"/>
      <c r="H22" s="481"/>
      <c r="I22" s="379"/>
      <c r="J22" s="379"/>
    </row>
    <row r="23" spans="1:13" ht="18" customHeight="1" thickBot="1">
      <c r="A23" s="250" t="s">
        <v>440</v>
      </c>
      <c r="B23" s="250"/>
      <c r="C23" s="250"/>
      <c r="D23" s="250"/>
      <c r="E23" s="23"/>
      <c r="F23" s="23"/>
      <c r="G23" s="525" t="s">
        <v>344</v>
      </c>
      <c r="H23" s="526"/>
      <c r="I23" s="491"/>
      <c r="J23" s="478" t="s">
        <v>323</v>
      </c>
      <c r="M23" s="9"/>
    </row>
    <row r="24" spans="1:13" ht="18" thickBot="1">
      <c r="A24" s="250" t="s">
        <v>441</v>
      </c>
      <c r="B24" s="17"/>
      <c r="C24" s="17"/>
      <c r="D24" s="17"/>
      <c r="E24" s="23"/>
      <c r="F24" s="23"/>
      <c r="G24" s="23"/>
      <c r="H24" s="482" t="s">
        <v>444</v>
      </c>
      <c r="I24" s="491"/>
      <c r="J24" s="276" t="s">
        <v>327</v>
      </c>
      <c r="K24" s="2"/>
      <c r="L24" s="2"/>
      <c r="M24" s="9"/>
    </row>
    <row r="25" spans="1:13" ht="17.25">
      <c r="A25" s="250"/>
      <c r="B25" s="17"/>
      <c r="C25" s="17"/>
      <c r="D25" s="17"/>
      <c r="E25" s="379"/>
      <c r="F25" s="379"/>
      <c r="G25" s="379"/>
      <c r="H25" s="19"/>
      <c r="I25" s="275"/>
      <c r="J25" s="276"/>
      <c r="K25" s="2"/>
      <c r="L25" s="2"/>
      <c r="M25" s="9"/>
    </row>
    <row r="26" spans="1:13" ht="35.25" customHeight="1" thickBot="1">
      <c r="A26" s="527" t="s">
        <v>266</v>
      </c>
      <c r="B26" s="527"/>
      <c r="C26" s="527"/>
      <c r="D26" s="527"/>
      <c r="E26" s="527"/>
      <c r="F26" s="527"/>
      <c r="G26" s="527"/>
      <c r="H26" s="527"/>
      <c r="I26" s="313" t="str">
        <f>IF(JURAT!E23="Sponsored","BASED ON 'SPONSORED' CAPTIVE TYPE, COMPLETE THE NEW (10) CELL EXHIBIT"," ")</f>
        <v> </v>
      </c>
      <c r="J26" s="2"/>
      <c r="K26" s="2"/>
      <c r="L26" s="2"/>
      <c r="M26" s="9"/>
    </row>
    <row r="27" spans="1:13" ht="18" customHeight="1" thickBot="1">
      <c r="A27" s="372" t="s">
        <v>9</v>
      </c>
      <c r="B27" s="531"/>
      <c r="C27" s="538"/>
      <c r="D27" s="532"/>
      <c r="E27" s="373" t="s">
        <v>10</v>
      </c>
      <c r="F27" s="528"/>
      <c r="G27" s="529"/>
      <c r="H27" s="530"/>
      <c r="I27" s="312"/>
      <c r="J27" s="2"/>
      <c r="K27" s="2"/>
      <c r="L27" s="2"/>
      <c r="M27" s="9"/>
    </row>
    <row r="28" spans="1:13" ht="18" customHeight="1" thickBot="1">
      <c r="A28" s="372" t="s">
        <v>11</v>
      </c>
      <c r="B28" s="531"/>
      <c r="C28" s="538"/>
      <c r="D28" s="532"/>
      <c r="E28" s="373" t="s">
        <v>10</v>
      </c>
      <c r="F28" s="528"/>
      <c r="G28" s="529"/>
      <c r="H28" s="530"/>
      <c r="J28" s="2"/>
      <c r="K28" s="2"/>
      <c r="L28" s="2"/>
      <c r="M28" s="9"/>
    </row>
    <row r="29" spans="1:12" ht="18" customHeight="1" thickBot="1">
      <c r="A29" s="372" t="s">
        <v>12</v>
      </c>
      <c r="B29" s="531"/>
      <c r="C29" s="538"/>
      <c r="D29" s="532"/>
      <c r="E29" s="373" t="s">
        <v>10</v>
      </c>
      <c r="F29" s="528"/>
      <c r="G29" s="529"/>
      <c r="H29" s="530"/>
      <c r="J29" s="2"/>
      <c r="K29" s="2"/>
      <c r="L29" s="2"/>
    </row>
    <row r="30" spans="1:12" ht="18" customHeight="1" thickBot="1">
      <c r="A30" s="374"/>
      <c r="B30" s="531"/>
      <c r="C30" s="538"/>
      <c r="D30" s="532"/>
      <c r="E30" s="399"/>
      <c r="F30" s="528"/>
      <c r="G30" s="529"/>
      <c r="H30" s="530"/>
      <c r="J30" s="2"/>
      <c r="K30" s="2"/>
      <c r="L30" s="2"/>
    </row>
    <row r="31" spans="1:12" ht="18" customHeight="1" thickBot="1">
      <c r="A31" s="374"/>
      <c r="B31" s="531"/>
      <c r="C31" s="538"/>
      <c r="D31" s="532"/>
      <c r="E31" s="399"/>
      <c r="F31" s="528"/>
      <c r="G31" s="529"/>
      <c r="H31" s="530"/>
      <c r="J31" s="3"/>
      <c r="K31" s="3"/>
      <c r="L31" s="3"/>
    </row>
    <row r="32" spans="1:10" ht="18" customHeight="1" thickBot="1">
      <c r="A32" s="374"/>
      <c r="B32" s="531"/>
      <c r="C32" s="538"/>
      <c r="D32" s="532"/>
      <c r="E32" s="399"/>
      <c r="F32" s="528"/>
      <c r="G32" s="529"/>
      <c r="H32" s="530"/>
      <c r="J32" s="7"/>
    </row>
    <row r="33" spans="1:8" ht="15.75">
      <c r="A33" s="19"/>
      <c r="B33" s="19"/>
      <c r="C33" s="17"/>
      <c r="D33" s="19"/>
      <c r="E33" s="19"/>
      <c r="F33" s="17"/>
      <c r="G33" s="19"/>
      <c r="H33" s="19"/>
    </row>
    <row r="34" spans="1:8" s="397" customFormat="1" ht="28.5" customHeight="1" thickBot="1">
      <c r="A34" s="527" t="s">
        <v>294</v>
      </c>
      <c r="B34" s="527"/>
      <c r="C34" s="527"/>
      <c r="D34" s="527"/>
      <c r="E34" s="527"/>
      <c r="F34" s="527"/>
      <c r="G34" s="527"/>
      <c r="H34" s="527"/>
    </row>
    <row r="35" spans="1:8" ht="18" customHeight="1" thickBot="1">
      <c r="A35" s="528"/>
      <c r="B35" s="530"/>
      <c r="C35" s="22"/>
      <c r="D35" s="546"/>
      <c r="E35" s="547"/>
      <c r="F35" s="22"/>
      <c r="G35" s="549"/>
      <c r="H35" s="550"/>
    </row>
    <row r="36" spans="1:8" ht="18" customHeight="1" thickBot="1">
      <c r="A36" s="528"/>
      <c r="B36" s="530"/>
      <c r="C36" s="22"/>
      <c r="D36" s="546"/>
      <c r="E36" s="547"/>
      <c r="F36" s="22"/>
      <c r="G36" s="549"/>
      <c r="H36" s="550"/>
    </row>
    <row r="37" spans="1:8" ht="18" customHeight="1" thickBot="1">
      <c r="A37" s="528"/>
      <c r="B37" s="530"/>
      <c r="C37" s="22"/>
      <c r="D37" s="546"/>
      <c r="E37" s="547"/>
      <c r="F37" s="22"/>
      <c r="G37" s="549"/>
      <c r="H37" s="550"/>
    </row>
    <row r="38" spans="1:8" ht="18" customHeight="1" thickBot="1">
      <c r="A38" s="528"/>
      <c r="B38" s="530"/>
      <c r="C38" s="22"/>
      <c r="D38" s="546"/>
      <c r="E38" s="547"/>
      <c r="F38" s="22"/>
      <c r="G38" s="549"/>
      <c r="H38" s="550"/>
    </row>
    <row r="39" spans="1:8" ht="18" customHeight="1" thickBot="1">
      <c r="A39" s="528"/>
      <c r="B39" s="530"/>
      <c r="C39" s="22"/>
      <c r="D39" s="546"/>
      <c r="E39" s="547"/>
      <c r="F39" s="22"/>
      <c r="G39" s="549"/>
      <c r="H39" s="550"/>
    </row>
    <row r="40" spans="1:8" ht="18" customHeight="1" thickBot="1">
      <c r="A40" s="374"/>
      <c r="B40" s="374"/>
      <c r="C40" s="23"/>
      <c r="D40" s="367"/>
      <c r="E40" s="367"/>
      <c r="F40" s="367"/>
      <c r="G40" s="367"/>
      <c r="H40" s="21"/>
    </row>
    <row r="41" spans="1:8" ht="18" customHeight="1" thickBot="1">
      <c r="A41" s="545" t="s">
        <v>398</v>
      </c>
      <c r="B41" s="545"/>
      <c r="C41" s="23"/>
      <c r="D41" s="546"/>
      <c r="E41" s="547"/>
      <c r="F41" s="367"/>
      <c r="G41" s="367"/>
      <c r="H41" s="21"/>
    </row>
    <row r="42" spans="1:8" ht="18" customHeight="1">
      <c r="A42" s="374"/>
      <c r="B42" s="374"/>
      <c r="C42" s="23"/>
      <c r="D42" s="367"/>
      <c r="E42" s="367"/>
      <c r="F42" s="367"/>
      <c r="G42" s="367"/>
      <c r="H42" s="21"/>
    </row>
    <row r="43" spans="1:8" ht="15.75" customHeight="1">
      <c r="A43" s="19" t="str">
        <f>CONCATENATE("The officers of this reporting entity, ",A8,", being duly sworn,")</f>
        <v>The officers of this reporting entity, CAPTIVE INSURANCE COMPANY, being duly sworn,</v>
      </c>
      <c r="B43" s="19"/>
      <c r="C43" s="19"/>
      <c r="D43" s="19"/>
      <c r="E43" s="19"/>
      <c r="F43" s="25"/>
      <c r="G43" s="19"/>
      <c r="H43" s="17"/>
    </row>
    <row r="44" spans="1:8" ht="15.75" customHeight="1">
      <c r="A44" s="17" t="s">
        <v>423</v>
      </c>
      <c r="B44" s="19"/>
      <c r="C44" s="19"/>
      <c r="D44" s="19"/>
      <c r="E44" s="19"/>
      <c r="F44" s="19"/>
      <c r="G44" s="17"/>
      <c r="H44" s="17"/>
    </row>
    <row r="45" spans="1:8" ht="15.75" customHeight="1">
      <c r="A45" s="17" t="s">
        <v>424</v>
      </c>
      <c r="B45" s="17"/>
      <c r="C45" s="17"/>
      <c r="D45" s="17"/>
      <c r="E45" s="17"/>
      <c r="F45" s="17"/>
      <c r="G45" s="17"/>
      <c r="H45" s="17"/>
    </row>
    <row r="46" spans="1:8" ht="15.75" customHeight="1">
      <c r="A46" s="17" t="s">
        <v>425</v>
      </c>
      <c r="B46" s="17"/>
      <c r="C46" s="17"/>
      <c r="D46" s="17"/>
      <c r="E46" s="17"/>
      <c r="F46" s="17"/>
      <c r="G46" s="17"/>
      <c r="H46" s="17"/>
    </row>
    <row r="47" spans="1:8" ht="15.75" customHeight="1">
      <c r="A47" s="17" t="s">
        <v>426</v>
      </c>
      <c r="B47" s="17"/>
      <c r="C47" s="17"/>
      <c r="D47" s="17"/>
      <c r="E47" s="17"/>
      <c r="F47" s="17"/>
      <c r="G47" s="17"/>
      <c r="H47" s="17"/>
    </row>
    <row r="48" spans="1:8" ht="15.75" customHeight="1">
      <c r="A48" s="17" t="s">
        <v>428</v>
      </c>
      <c r="B48" s="17"/>
      <c r="C48" s="17"/>
      <c r="D48" s="17"/>
      <c r="E48" s="17"/>
      <c r="F48" s="17"/>
      <c r="G48" s="17"/>
      <c r="H48" s="17"/>
    </row>
    <row r="49" spans="1:8" ht="15.75">
      <c r="A49" s="17" t="s">
        <v>427</v>
      </c>
      <c r="B49" s="17"/>
      <c r="C49" s="17"/>
      <c r="D49" s="17"/>
      <c r="E49" s="17"/>
      <c r="F49" s="17"/>
      <c r="G49" s="17"/>
      <c r="H49" s="17"/>
    </row>
    <row r="50" spans="1:8" ht="15.75">
      <c r="A50" s="17"/>
      <c r="B50" s="17"/>
      <c r="C50" s="17"/>
      <c r="D50" s="17"/>
      <c r="E50" s="17"/>
      <c r="F50" s="17"/>
      <c r="G50" s="17"/>
      <c r="H50" s="17"/>
    </row>
    <row r="51" spans="1:8" ht="24.75" customHeight="1" thickBot="1">
      <c r="A51" s="548"/>
      <c r="B51" s="548"/>
      <c r="C51" s="17"/>
      <c r="D51" s="548"/>
      <c r="E51" s="548"/>
      <c r="F51" s="17"/>
      <c r="G51" s="548"/>
      <c r="H51" s="548"/>
    </row>
    <row r="52" spans="1:8" ht="15.75">
      <c r="A52" s="369" t="s">
        <v>400</v>
      </c>
      <c r="B52" s="369"/>
      <c r="C52" s="26" t="s">
        <v>401</v>
      </c>
      <c r="D52" s="369"/>
      <c r="E52" s="369"/>
      <c r="F52" s="26"/>
      <c r="G52" s="369" t="s">
        <v>402</v>
      </c>
      <c r="H52" s="369"/>
    </row>
    <row r="53" spans="1:8" ht="15.75">
      <c r="A53" s="17"/>
      <c r="B53" s="17"/>
      <c r="C53" s="17"/>
      <c r="D53" s="17"/>
      <c r="E53" s="17"/>
      <c r="F53" s="17"/>
      <c r="G53" s="230" t="s">
        <v>265</v>
      </c>
      <c r="H53" s="17"/>
    </row>
    <row r="54" spans="1:8" ht="24.75" customHeight="1" thickBot="1">
      <c r="A54" s="548"/>
      <c r="B54" s="548"/>
      <c r="C54" s="17"/>
      <c r="D54" s="388"/>
      <c r="E54" s="389" t="s">
        <v>404</v>
      </c>
      <c r="F54" s="389"/>
      <c r="G54" s="389"/>
      <c r="H54" s="17"/>
    </row>
    <row r="55" spans="1:8" ht="15.75">
      <c r="A55" s="369" t="s">
        <v>403</v>
      </c>
      <c r="B55" s="369"/>
      <c r="C55" s="17"/>
      <c r="D55" s="17"/>
      <c r="E55" s="17"/>
      <c r="F55" s="17"/>
      <c r="G55" s="17"/>
      <c r="H55" s="17"/>
    </row>
    <row r="56" spans="1:8" ht="16.5" thickBot="1">
      <c r="A56" s="27"/>
      <c r="B56" s="27"/>
      <c r="C56" s="17"/>
      <c r="D56" s="17"/>
      <c r="E56" s="17"/>
      <c r="F56" s="17"/>
      <c r="G56"/>
      <c r="H56"/>
    </row>
    <row r="57" spans="1:8" ht="16.5" thickBot="1">
      <c r="A57" s="523" t="s">
        <v>142</v>
      </c>
      <c r="B57" s="524"/>
      <c r="C57" s="528"/>
      <c r="D57" s="529"/>
      <c r="E57" s="530"/>
      <c r="F57" s="17"/>
      <c r="G57"/>
      <c r="H57"/>
    </row>
    <row r="58" spans="1:8" ht="16.5" thickBot="1">
      <c r="A58" s="523" t="s">
        <v>141</v>
      </c>
      <c r="B58" s="524"/>
      <c r="C58" s="528"/>
      <c r="D58" s="529"/>
      <c r="E58" s="530"/>
      <c r="F58" s="17"/>
      <c r="G58"/>
      <c r="H58"/>
    </row>
    <row r="59" spans="1:8" ht="15.75">
      <c r="A59" s="21"/>
      <c r="B59" s="21"/>
      <c r="C59" s="21"/>
      <c r="D59" s="21"/>
      <c r="E59" s="21"/>
      <c r="F59" s="17"/>
      <c r="G59"/>
      <c r="H59"/>
    </row>
    <row r="60" spans="1:8" ht="16.5" thickBot="1">
      <c r="A60" s="523" t="s">
        <v>393</v>
      </c>
      <c r="B60" s="523"/>
      <c r="C60" s="21"/>
      <c r="D60" s="21"/>
      <c r="E60" s="370"/>
      <c r="F60" s="17"/>
      <c r="G60"/>
      <c r="H60"/>
    </row>
    <row r="61" spans="1:8" ht="16.5" thickBot="1">
      <c r="A61" s="517"/>
      <c r="B61" s="400" t="s">
        <v>394</v>
      </c>
      <c r="C61" s="528"/>
      <c r="D61" s="529"/>
      <c r="E61" s="530"/>
      <c r="F61" s="17"/>
      <c r="G61" s="17"/>
      <c r="H61" s="17"/>
    </row>
    <row r="62" spans="1:8" ht="17.25">
      <c r="A62" s="371" t="s">
        <v>397</v>
      </c>
      <c r="B62" s="13"/>
      <c r="C62" s="543" t="s">
        <v>395</v>
      </c>
      <c r="D62" s="543"/>
      <c r="E62" s="543"/>
      <c r="F62" s="17"/>
      <c r="G62" s="17"/>
      <c r="H62" s="17"/>
    </row>
    <row r="63" spans="1:8" ht="24.75" customHeight="1" thickBot="1">
      <c r="A63" s="19" t="s">
        <v>446</v>
      </c>
      <c r="B63" s="19"/>
      <c r="C63" s="539"/>
      <c r="D63" s="539"/>
      <c r="E63" s="539"/>
      <c r="F63" s="17"/>
      <c r="G63" s="17"/>
      <c r="H63" s="17"/>
    </row>
    <row r="64" spans="1:8" ht="12" customHeight="1" thickBot="1">
      <c r="A64" s="19"/>
      <c r="B64" s="19"/>
      <c r="C64" s="365"/>
      <c r="D64" s="365"/>
      <c r="E64" s="365"/>
      <c r="F64" s="17"/>
      <c r="G64" s="17"/>
      <c r="H64" s="17"/>
    </row>
    <row r="65" spans="1:8" ht="16.5" thickBot="1">
      <c r="A65" s="19" t="s">
        <v>143</v>
      </c>
      <c r="B65" s="216"/>
      <c r="C65" s="540"/>
      <c r="D65" s="541"/>
      <c r="E65" s="542"/>
      <c r="F65" s="17"/>
      <c r="G65" s="17"/>
      <c r="H65" s="17"/>
    </row>
    <row r="66" spans="1:8" ht="20.25" customHeight="1">
      <c r="A66" s="19"/>
      <c r="B66" s="19"/>
      <c r="C66" s="544" t="s">
        <v>396</v>
      </c>
      <c r="D66" s="544"/>
      <c r="E66" s="544"/>
      <c r="F66" s="19"/>
      <c r="G66" s="19"/>
      <c r="H66" s="19"/>
    </row>
    <row r="67" spans="1:8" ht="20.25" customHeight="1" thickBot="1">
      <c r="A67" s="217"/>
      <c r="B67" s="217"/>
      <c r="C67" s="522"/>
      <c r="D67" s="522"/>
      <c r="E67" s="522"/>
      <c r="F67" s="217"/>
      <c r="G67" s="217"/>
      <c r="H67" s="217"/>
    </row>
    <row r="68" spans="1:8" ht="16.5" customHeight="1">
      <c r="A68" s="406" t="s">
        <v>411</v>
      </c>
      <c r="B68" s="18"/>
      <c r="C68" s="18"/>
      <c r="D68" s="18"/>
      <c r="E68" s="18"/>
      <c r="F68" s="18"/>
      <c r="G68" s="18"/>
      <c r="H68" s="18"/>
    </row>
    <row r="69" spans="1:8" ht="16.5" customHeight="1">
      <c r="A69" s="406" t="s">
        <v>270</v>
      </c>
      <c r="B69" s="18"/>
      <c r="C69" s="18"/>
      <c r="D69" s="18"/>
      <c r="E69" s="18"/>
      <c r="F69" s="18"/>
      <c r="G69" s="18"/>
      <c r="H69" s="18"/>
    </row>
    <row r="70" spans="1:8" ht="16.5" customHeight="1">
      <c r="A70" s="406" t="s">
        <v>412</v>
      </c>
      <c r="B70" s="17"/>
      <c r="C70" s="17"/>
      <c r="D70" s="17"/>
      <c r="E70" s="17"/>
      <c r="F70" s="17"/>
      <c r="G70" s="17"/>
      <c r="H70" s="17"/>
    </row>
    <row r="71" ht="16.5" customHeight="1">
      <c r="A71" s="407" t="s">
        <v>445</v>
      </c>
    </row>
    <row r="74" spans="1:4" ht="15.75" hidden="1">
      <c r="A74" s="560" t="s">
        <v>330</v>
      </c>
      <c r="B74" s="561"/>
      <c r="C74" s="561"/>
      <c r="D74" s="562"/>
    </row>
    <row r="75" spans="1:4" ht="15.75" hidden="1">
      <c r="A75" s="554" t="s">
        <v>331</v>
      </c>
      <c r="B75" s="555"/>
      <c r="C75" s="555"/>
      <c r="D75" s="556"/>
    </row>
    <row r="76" spans="1:4" ht="15.75" hidden="1">
      <c r="A76" s="554" t="s">
        <v>332</v>
      </c>
      <c r="B76" s="555"/>
      <c r="C76" s="555"/>
      <c r="D76" s="556"/>
    </row>
    <row r="77" spans="1:4" ht="15.75" hidden="1">
      <c r="A77" s="554" t="s">
        <v>333</v>
      </c>
      <c r="B77" s="555"/>
      <c r="C77" s="555"/>
      <c r="D77" s="556"/>
    </row>
    <row r="78" spans="1:4" ht="15.75" hidden="1">
      <c r="A78" s="554" t="s">
        <v>334</v>
      </c>
      <c r="B78" s="555"/>
      <c r="C78" s="555"/>
      <c r="D78" s="556"/>
    </row>
    <row r="79" spans="1:4" ht="15.75" hidden="1">
      <c r="A79" s="554" t="s">
        <v>335</v>
      </c>
      <c r="B79" s="555"/>
      <c r="C79" s="555"/>
      <c r="D79" s="556"/>
    </row>
    <row r="80" spans="1:4" ht="15.75" hidden="1">
      <c r="A80" s="554" t="s">
        <v>336</v>
      </c>
      <c r="B80" s="555"/>
      <c r="C80" s="555"/>
      <c r="D80" s="556"/>
    </row>
    <row r="81" spans="1:4" ht="15.75" hidden="1">
      <c r="A81" s="557" t="s">
        <v>337</v>
      </c>
      <c r="B81" s="558"/>
      <c r="C81" s="558"/>
      <c r="D81" s="559"/>
    </row>
    <row r="82" spans="1:4" ht="15.75" hidden="1">
      <c r="A82" s="554" t="s">
        <v>338</v>
      </c>
      <c r="B82" s="555"/>
      <c r="C82" s="555"/>
      <c r="D82" s="556"/>
    </row>
    <row r="83" spans="1:4" ht="15" hidden="1" thickBot="1">
      <c r="A83" s="483" t="s">
        <v>344</v>
      </c>
      <c r="B83" s="484"/>
      <c r="C83" s="484"/>
      <c r="D83" s="485"/>
    </row>
    <row r="84" spans="1:8" ht="15">
      <c r="A84" s="356"/>
      <c r="B84"/>
      <c r="C84"/>
      <c r="D84"/>
      <c r="E84"/>
      <c r="F84"/>
      <c r="G84"/>
      <c r="H84"/>
    </row>
    <row r="93" ht="15" hidden="1">
      <c r="A93" s="356" t="s">
        <v>372</v>
      </c>
    </row>
  </sheetData>
  <sheetProtection password="DCEC" sheet="1" formatCells="0" formatColumns="0" formatRows="0" insertRows="0"/>
  <mergeCells count="67">
    <mergeCell ref="A79:D79"/>
    <mergeCell ref="A80:D80"/>
    <mergeCell ref="A81:D81"/>
    <mergeCell ref="A82:D82"/>
    <mergeCell ref="A74:D74"/>
    <mergeCell ref="A75:D75"/>
    <mergeCell ref="A76:D76"/>
    <mergeCell ref="A77:D77"/>
    <mergeCell ref="A78:D78"/>
    <mergeCell ref="A6:H6"/>
    <mergeCell ref="A7:H7"/>
    <mergeCell ref="A8:H8"/>
    <mergeCell ref="A9:H9"/>
    <mergeCell ref="B30:D30"/>
    <mergeCell ref="F30:H30"/>
    <mergeCell ref="B31:D31"/>
    <mergeCell ref="B32:D32"/>
    <mergeCell ref="B27:D27"/>
    <mergeCell ref="B28:D28"/>
    <mergeCell ref="B29:D29"/>
    <mergeCell ref="D36:E36"/>
    <mergeCell ref="D37:E37"/>
    <mergeCell ref="D38:E38"/>
    <mergeCell ref="D39:E39"/>
    <mergeCell ref="G35:H35"/>
    <mergeCell ref="G36:H36"/>
    <mergeCell ref="G37:H37"/>
    <mergeCell ref="G38:H38"/>
    <mergeCell ref="G39:H39"/>
    <mergeCell ref="G51:H51"/>
    <mergeCell ref="A54:B54"/>
    <mergeCell ref="C57:E57"/>
    <mergeCell ref="C58:E58"/>
    <mergeCell ref="A35:B35"/>
    <mergeCell ref="A36:B36"/>
    <mergeCell ref="A37:B37"/>
    <mergeCell ref="A38:B38"/>
    <mergeCell ref="A39:B39"/>
    <mergeCell ref="D35:E35"/>
    <mergeCell ref="C63:E63"/>
    <mergeCell ref="C65:E65"/>
    <mergeCell ref="C62:E62"/>
    <mergeCell ref="C66:E66"/>
    <mergeCell ref="C61:E61"/>
    <mergeCell ref="A41:B41"/>
    <mergeCell ref="D41:E41"/>
    <mergeCell ref="A51:B51"/>
    <mergeCell ref="D51:E51"/>
    <mergeCell ref="F31:H31"/>
    <mergeCell ref="F32:H32"/>
    <mergeCell ref="G13:H13"/>
    <mergeCell ref="G14:H14"/>
    <mergeCell ref="F19:H19"/>
    <mergeCell ref="F20:H20"/>
    <mergeCell ref="F21:H21"/>
    <mergeCell ref="E16:H16"/>
    <mergeCell ref="E17:H17"/>
    <mergeCell ref="C67:E67"/>
    <mergeCell ref="A57:B57"/>
    <mergeCell ref="A58:B58"/>
    <mergeCell ref="A60:B60"/>
    <mergeCell ref="G23:H23"/>
    <mergeCell ref="A26:H26"/>
    <mergeCell ref="A34:H34"/>
    <mergeCell ref="F27:H27"/>
    <mergeCell ref="F28:H28"/>
    <mergeCell ref="F29:H29"/>
  </mergeCells>
  <dataValidations count="2">
    <dataValidation type="list" allowBlank="1" showInputMessage="1" showErrorMessage="1" prompt="Please select Captive Status from drop-down list using up and down arrows for apha order choices." sqref="H24 E25:G25">
      <formula1>"Select Status, Active, Dormant"</formula1>
    </dataValidation>
    <dataValidation type="list" allowBlank="1" showInputMessage="1" showErrorMessage="1" prompt="Please select Captive Type from drop-down list using up and down arrows for apha order choices." sqref="G22:G23 H22:J22">
      <formula1>$A$74:$A$83</formula1>
    </dataValidation>
  </dataValidations>
  <printOptions/>
  <pageMargins left="0.75" right="0.5" top="0.25" bottom="0.25" header="0.25" footer="0.3"/>
  <pageSetup fitToHeight="1" fitToWidth="1" horizontalDpi="600" verticalDpi="600" orientation="portrait" paperSize="5" scale="72" r:id="rId2"/>
  <ignoredErrors>
    <ignoredError sqref="K7" numberStoredAsText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H60"/>
  <sheetViews>
    <sheetView zoomScalePageLayoutView="0" workbookViewId="0" topLeftCell="A1">
      <selection activeCell="B13" sqref="B13"/>
    </sheetView>
  </sheetViews>
  <sheetFormatPr defaultColWidth="8.8984375" defaultRowHeight="15"/>
  <cols>
    <col min="1" max="1" width="34.69921875" style="75" customWidth="1"/>
    <col min="2" max="7" width="15.8984375" style="75" bestFit="1" customWidth="1"/>
    <col min="8" max="8" width="17.69921875" style="75" bestFit="1" customWidth="1"/>
    <col min="9" max="16384" width="8.8984375" style="75" customWidth="1"/>
  </cols>
  <sheetData>
    <row r="1" spans="1:8" ht="24">
      <c r="A1" s="420" t="str">
        <f>JURAT!A8</f>
        <v>CAPTIVE INSURANCE COMPANY</v>
      </c>
      <c r="B1" s="331"/>
      <c r="H1" s="274" t="s">
        <v>322</v>
      </c>
    </row>
    <row r="2" ht="17.25">
      <c r="A2" s="15" t="str">
        <f>+JURAT!H4</f>
        <v>0000</v>
      </c>
    </row>
    <row r="3" ht="17.25">
      <c r="A3" s="329">
        <f>JURAT!A9</f>
        <v>45291</v>
      </c>
    </row>
    <row r="4" ht="17.25">
      <c r="A4" s="15"/>
    </row>
    <row r="5" spans="2:8" ht="17.25">
      <c r="B5" s="17"/>
      <c r="C5" s="17"/>
      <c r="D5" s="17"/>
      <c r="E5" s="17"/>
      <c r="F5" s="17"/>
      <c r="G5" s="17"/>
      <c r="H5" s="17"/>
    </row>
    <row r="6" spans="1:8" ht="17.25">
      <c r="A6" s="95" t="s">
        <v>70</v>
      </c>
      <c r="B6" s="16"/>
      <c r="C6" s="16"/>
      <c r="D6" s="16"/>
      <c r="E6" s="16"/>
      <c r="F6" s="16"/>
      <c r="G6" s="16"/>
      <c r="H6" s="474"/>
    </row>
    <row r="7" spans="1:8" ht="17.25">
      <c r="A7" s="98" t="s">
        <v>71</v>
      </c>
      <c r="B7" s="19"/>
      <c r="C7" s="19"/>
      <c r="D7" s="19"/>
      <c r="E7" s="19"/>
      <c r="F7" s="19"/>
      <c r="G7" s="19"/>
      <c r="H7" s="475"/>
    </row>
    <row r="8" spans="1:8" ht="17.25">
      <c r="A8" s="35"/>
      <c r="B8" s="503" t="s">
        <v>188</v>
      </c>
      <c r="C8" s="303"/>
      <c r="D8" s="504"/>
      <c r="E8" s="505"/>
      <c r="F8" s="32">
        <v>-5</v>
      </c>
      <c r="G8" s="32">
        <v>-6</v>
      </c>
      <c r="H8" s="506">
        <v>-7</v>
      </c>
    </row>
    <row r="9" spans="1:8" ht="17.25">
      <c r="A9" s="163"/>
      <c r="B9" s="98">
        <v>-1</v>
      </c>
      <c r="C9" s="98">
        <v>-2</v>
      </c>
      <c r="D9" s="98">
        <v>-3</v>
      </c>
      <c r="E9" s="98">
        <v>-4</v>
      </c>
      <c r="F9" s="98" t="s">
        <v>235</v>
      </c>
      <c r="G9" s="98" t="s">
        <v>235</v>
      </c>
      <c r="H9" s="476" t="s">
        <v>235</v>
      </c>
    </row>
    <row r="10" spans="1:8" ht="17.25">
      <c r="A10" s="35"/>
      <c r="B10" s="98" t="s">
        <v>72</v>
      </c>
      <c r="C10" s="98" t="s">
        <v>27</v>
      </c>
      <c r="D10" s="98" t="s">
        <v>27</v>
      </c>
      <c r="E10" s="98" t="s">
        <v>73</v>
      </c>
      <c r="F10" s="98" t="s">
        <v>66</v>
      </c>
      <c r="G10" s="98" t="s">
        <v>66</v>
      </c>
      <c r="H10" s="476" t="s">
        <v>236</v>
      </c>
    </row>
    <row r="11" spans="1:8" ht="17.25">
      <c r="A11" s="98" t="s">
        <v>422</v>
      </c>
      <c r="B11" s="98" t="s">
        <v>74</v>
      </c>
      <c r="C11" s="98" t="s">
        <v>59</v>
      </c>
      <c r="D11" s="98" t="s">
        <v>75</v>
      </c>
      <c r="E11" s="98" t="s">
        <v>76</v>
      </c>
      <c r="F11" s="98" t="s">
        <v>71</v>
      </c>
      <c r="G11" s="98" t="s">
        <v>77</v>
      </c>
      <c r="H11" s="477" t="s">
        <v>78</v>
      </c>
    </row>
    <row r="12" spans="1:8" ht="17.25">
      <c r="A12" s="164"/>
      <c r="B12" s="165"/>
      <c r="C12" s="165"/>
      <c r="D12" s="165"/>
      <c r="E12" s="165"/>
      <c r="F12" s="165"/>
      <c r="G12" s="165"/>
      <c r="H12" s="166"/>
    </row>
    <row r="13" spans="1:8" ht="17.25">
      <c r="A13" s="131" t="s">
        <v>160</v>
      </c>
      <c r="B13" s="51"/>
      <c r="C13" s="51"/>
      <c r="D13" s="51"/>
      <c r="E13" s="39">
        <f aca="true" t="shared" si="0" ref="E13:E52">B13+C13-D13</f>
        <v>0</v>
      </c>
      <c r="F13" s="39">
        <f>'(7) UNPAID LOSS &amp; LAE'!F11</f>
        <v>0</v>
      </c>
      <c r="G13" s="51"/>
      <c r="H13" s="50">
        <f>E13+F13-G13</f>
        <v>0</v>
      </c>
    </row>
    <row r="14" spans="1:8" ht="17.25">
      <c r="A14" s="131" t="s">
        <v>161</v>
      </c>
      <c r="B14" s="51"/>
      <c r="C14" s="51"/>
      <c r="D14" s="51"/>
      <c r="E14" s="39">
        <f t="shared" si="0"/>
        <v>0</v>
      </c>
      <c r="F14" s="39">
        <f>'(7) UNPAID LOSS &amp; LAE'!F12</f>
        <v>0</v>
      </c>
      <c r="G14" s="51"/>
      <c r="H14" s="50">
        <f aca="true" t="shared" si="1" ref="H14:H52">E14+F14-G14</f>
        <v>0</v>
      </c>
    </row>
    <row r="15" spans="1:8" ht="17.25">
      <c r="A15" s="131" t="s">
        <v>245</v>
      </c>
      <c r="B15" s="51"/>
      <c r="C15" s="51"/>
      <c r="D15" s="51"/>
      <c r="E15" s="39">
        <f t="shared" si="0"/>
        <v>0</v>
      </c>
      <c r="F15" s="39">
        <f>'(7) UNPAID LOSS &amp; LAE'!F13</f>
        <v>0</v>
      </c>
      <c r="G15" s="51"/>
      <c r="H15" s="50">
        <f t="shared" si="1"/>
        <v>0</v>
      </c>
    </row>
    <row r="16" spans="1:8" ht="17.25">
      <c r="A16" s="131" t="s">
        <v>244</v>
      </c>
      <c r="B16" s="51"/>
      <c r="C16" s="51"/>
      <c r="D16" s="51"/>
      <c r="E16" s="39">
        <f t="shared" si="0"/>
        <v>0</v>
      </c>
      <c r="F16" s="39">
        <f>'(7) UNPAID LOSS &amp; LAE'!F14</f>
        <v>0</v>
      </c>
      <c r="G16" s="51"/>
      <c r="H16" s="50">
        <f t="shared" si="1"/>
        <v>0</v>
      </c>
    </row>
    <row r="17" spans="1:8" ht="17.25">
      <c r="A17" s="131" t="s">
        <v>162</v>
      </c>
      <c r="B17" s="51"/>
      <c r="C17" s="51"/>
      <c r="D17" s="51"/>
      <c r="E17" s="39">
        <f t="shared" si="0"/>
        <v>0</v>
      </c>
      <c r="F17" s="39">
        <f>'(7) UNPAID LOSS &amp; LAE'!F15</f>
        <v>0</v>
      </c>
      <c r="G17" s="51"/>
      <c r="H17" s="50">
        <f t="shared" si="1"/>
        <v>0</v>
      </c>
    </row>
    <row r="18" spans="1:8" ht="17.25">
      <c r="A18" s="131" t="s">
        <v>178</v>
      </c>
      <c r="B18" s="51"/>
      <c r="C18" s="51"/>
      <c r="D18" s="51"/>
      <c r="E18" s="39">
        <f t="shared" si="0"/>
        <v>0</v>
      </c>
      <c r="F18" s="39">
        <f>'(7) UNPAID LOSS &amp; LAE'!F16</f>
        <v>0</v>
      </c>
      <c r="G18" s="51"/>
      <c r="H18" s="50">
        <f t="shared" si="1"/>
        <v>0</v>
      </c>
    </row>
    <row r="19" spans="1:8" ht="17.25">
      <c r="A19" s="131" t="s">
        <v>163</v>
      </c>
      <c r="B19" s="51"/>
      <c r="C19" s="51"/>
      <c r="D19" s="51"/>
      <c r="E19" s="39">
        <f t="shared" si="0"/>
        <v>0</v>
      </c>
      <c r="F19" s="39">
        <f>'(7) UNPAID LOSS &amp; LAE'!F17</f>
        <v>0</v>
      </c>
      <c r="G19" s="51"/>
      <c r="H19" s="50">
        <f t="shared" si="1"/>
        <v>0</v>
      </c>
    </row>
    <row r="20" spans="1:8" ht="17.25">
      <c r="A20" s="131" t="s">
        <v>179</v>
      </c>
      <c r="B20" s="51"/>
      <c r="C20" s="51"/>
      <c r="D20" s="51"/>
      <c r="E20" s="39">
        <f t="shared" si="0"/>
        <v>0</v>
      </c>
      <c r="F20" s="39">
        <f>'(7) UNPAID LOSS &amp; LAE'!F18</f>
        <v>0</v>
      </c>
      <c r="G20" s="51"/>
      <c r="H20" s="50">
        <f t="shared" si="1"/>
        <v>0</v>
      </c>
    </row>
    <row r="21" spans="1:8" ht="17.25">
      <c r="A21" s="131" t="s">
        <v>164</v>
      </c>
      <c r="B21" s="51"/>
      <c r="C21" s="51"/>
      <c r="D21" s="51"/>
      <c r="E21" s="39">
        <f t="shared" si="0"/>
        <v>0</v>
      </c>
      <c r="F21" s="39">
        <f>'(7) UNPAID LOSS &amp; LAE'!F19</f>
        <v>0</v>
      </c>
      <c r="G21" s="51"/>
      <c r="H21" s="50">
        <f t="shared" si="1"/>
        <v>0</v>
      </c>
    </row>
    <row r="22" spans="1:8" ht="17.25">
      <c r="A22" s="131" t="s">
        <v>159</v>
      </c>
      <c r="B22" s="51"/>
      <c r="C22" s="51"/>
      <c r="D22" s="51"/>
      <c r="E22" s="39">
        <f t="shared" si="0"/>
        <v>0</v>
      </c>
      <c r="F22" s="39">
        <f>'(7) UNPAID LOSS &amp; LAE'!F20</f>
        <v>0</v>
      </c>
      <c r="G22" s="51"/>
      <c r="H22" s="50">
        <f t="shared" si="1"/>
        <v>0</v>
      </c>
    </row>
    <row r="23" spans="1:8" ht="17.25">
      <c r="A23" s="131" t="s">
        <v>165</v>
      </c>
      <c r="B23" s="51"/>
      <c r="C23" s="51"/>
      <c r="D23" s="51"/>
      <c r="E23" s="39">
        <f t="shared" si="0"/>
        <v>0</v>
      </c>
      <c r="F23" s="39">
        <f>'(7) UNPAID LOSS &amp; LAE'!F21</f>
        <v>0</v>
      </c>
      <c r="G23" s="51"/>
      <c r="H23" s="50">
        <f t="shared" si="1"/>
        <v>0</v>
      </c>
    </row>
    <row r="24" spans="1:8" ht="17.25">
      <c r="A24" s="131" t="s">
        <v>166</v>
      </c>
      <c r="B24" s="51"/>
      <c r="C24" s="51"/>
      <c r="D24" s="51"/>
      <c r="E24" s="39">
        <f t="shared" si="0"/>
        <v>0</v>
      </c>
      <c r="F24" s="39">
        <f>'(7) UNPAID LOSS &amp; LAE'!F22</f>
        <v>0</v>
      </c>
      <c r="G24" s="51"/>
      <c r="H24" s="50">
        <f t="shared" si="1"/>
        <v>0</v>
      </c>
    </row>
    <row r="25" spans="1:8" ht="17.25">
      <c r="A25" s="131" t="s">
        <v>167</v>
      </c>
      <c r="B25" s="51"/>
      <c r="C25" s="51"/>
      <c r="D25" s="51"/>
      <c r="E25" s="39">
        <f t="shared" si="0"/>
        <v>0</v>
      </c>
      <c r="F25" s="39">
        <f>'(7) UNPAID LOSS &amp; LAE'!F23</f>
        <v>0</v>
      </c>
      <c r="G25" s="51"/>
      <c r="H25" s="50">
        <f t="shared" si="1"/>
        <v>0</v>
      </c>
    </row>
    <row r="26" spans="1:8" ht="17.25">
      <c r="A26" s="131" t="s">
        <v>150</v>
      </c>
      <c r="B26" s="51"/>
      <c r="C26" s="51"/>
      <c r="D26" s="51"/>
      <c r="E26" s="39">
        <f t="shared" si="0"/>
        <v>0</v>
      </c>
      <c r="F26" s="39">
        <f>'(7) UNPAID LOSS &amp; LAE'!F24</f>
        <v>0</v>
      </c>
      <c r="G26" s="51"/>
      <c r="H26" s="50">
        <f t="shared" si="1"/>
        <v>0</v>
      </c>
    </row>
    <row r="27" spans="1:8" ht="17.25">
      <c r="A27" s="131" t="s">
        <v>168</v>
      </c>
      <c r="B27" s="51"/>
      <c r="C27" s="51"/>
      <c r="D27" s="51"/>
      <c r="E27" s="39">
        <f t="shared" si="0"/>
        <v>0</v>
      </c>
      <c r="F27" s="39">
        <f>'(7) UNPAID LOSS &amp; LAE'!F25</f>
        <v>0</v>
      </c>
      <c r="G27" s="51"/>
      <c r="H27" s="50">
        <f t="shared" si="1"/>
        <v>0</v>
      </c>
    </row>
    <row r="28" spans="1:8" ht="17.25">
      <c r="A28" s="131" t="s">
        <v>175</v>
      </c>
      <c r="B28" s="51"/>
      <c r="C28" s="51"/>
      <c r="D28" s="51"/>
      <c r="E28" s="39">
        <f t="shared" si="0"/>
        <v>0</v>
      </c>
      <c r="F28" s="39">
        <f>'(7) UNPAID LOSS &amp; LAE'!F26</f>
        <v>0</v>
      </c>
      <c r="G28" s="51"/>
      <c r="H28" s="50">
        <f t="shared" si="1"/>
        <v>0</v>
      </c>
    </row>
    <row r="29" spans="1:8" ht="17.25">
      <c r="A29" s="131" t="s">
        <v>169</v>
      </c>
      <c r="B29" s="51"/>
      <c r="C29" s="51"/>
      <c r="D29" s="51"/>
      <c r="E29" s="39">
        <f t="shared" si="0"/>
        <v>0</v>
      </c>
      <c r="F29" s="39">
        <f>'(7) UNPAID LOSS &amp; LAE'!F27</f>
        <v>0</v>
      </c>
      <c r="G29" s="51"/>
      <c r="H29" s="50">
        <f t="shared" si="1"/>
        <v>0</v>
      </c>
    </row>
    <row r="30" spans="1:8" ht="17.25">
      <c r="A30" s="131" t="s">
        <v>170</v>
      </c>
      <c r="B30" s="51"/>
      <c r="C30" s="51"/>
      <c r="D30" s="51"/>
      <c r="E30" s="39">
        <f t="shared" si="0"/>
        <v>0</v>
      </c>
      <c r="F30" s="39">
        <f>'(7) UNPAID LOSS &amp; LAE'!F28</f>
        <v>0</v>
      </c>
      <c r="G30" s="51"/>
      <c r="H30" s="50">
        <f t="shared" si="1"/>
        <v>0</v>
      </c>
    </row>
    <row r="31" spans="1:8" ht="17.25">
      <c r="A31" s="131" t="s">
        <v>151</v>
      </c>
      <c r="B31" s="51"/>
      <c r="C31" s="51"/>
      <c r="D31" s="51"/>
      <c r="E31" s="39">
        <f t="shared" si="0"/>
        <v>0</v>
      </c>
      <c r="F31" s="39">
        <f>'(7) UNPAID LOSS &amp; LAE'!F29</f>
        <v>0</v>
      </c>
      <c r="G31" s="51"/>
      <c r="H31" s="50">
        <f t="shared" si="1"/>
        <v>0</v>
      </c>
    </row>
    <row r="32" spans="1:8" ht="17.25">
      <c r="A32" s="131" t="s">
        <v>152</v>
      </c>
      <c r="B32" s="51"/>
      <c r="C32" s="51"/>
      <c r="D32" s="51"/>
      <c r="E32" s="39">
        <f t="shared" si="0"/>
        <v>0</v>
      </c>
      <c r="F32" s="39">
        <f>'(7) UNPAID LOSS &amp; LAE'!F30</f>
        <v>0</v>
      </c>
      <c r="G32" s="51"/>
      <c r="H32" s="50">
        <f t="shared" si="1"/>
        <v>0</v>
      </c>
    </row>
    <row r="33" spans="1:8" ht="17.25">
      <c r="A33" s="131" t="s">
        <v>171</v>
      </c>
      <c r="B33" s="51"/>
      <c r="C33" s="51"/>
      <c r="D33" s="51"/>
      <c r="E33" s="39">
        <f t="shared" si="0"/>
        <v>0</v>
      </c>
      <c r="F33" s="39">
        <f>'(7) UNPAID LOSS &amp; LAE'!F31</f>
        <v>0</v>
      </c>
      <c r="G33" s="51"/>
      <c r="H33" s="50">
        <f t="shared" si="1"/>
        <v>0</v>
      </c>
    </row>
    <row r="34" spans="1:8" ht="17.25">
      <c r="A34" s="131" t="s">
        <v>172</v>
      </c>
      <c r="B34" s="51"/>
      <c r="C34" s="51"/>
      <c r="D34" s="51"/>
      <c r="E34" s="39">
        <f t="shared" si="0"/>
        <v>0</v>
      </c>
      <c r="F34" s="39">
        <f>'(7) UNPAID LOSS &amp; LAE'!F32</f>
        <v>0</v>
      </c>
      <c r="G34" s="51"/>
      <c r="H34" s="50">
        <f t="shared" si="1"/>
        <v>0</v>
      </c>
    </row>
    <row r="35" spans="1:8" ht="17.25">
      <c r="A35" s="131" t="s">
        <v>153</v>
      </c>
      <c r="B35" s="51"/>
      <c r="C35" s="51"/>
      <c r="D35" s="51"/>
      <c r="E35" s="39">
        <f t="shared" si="0"/>
        <v>0</v>
      </c>
      <c r="F35" s="39">
        <f>'(7) UNPAID LOSS &amp; LAE'!F33</f>
        <v>0</v>
      </c>
      <c r="G35" s="51"/>
      <c r="H35" s="50">
        <f t="shared" si="1"/>
        <v>0</v>
      </c>
    </row>
    <row r="36" spans="1:8" ht="17.25">
      <c r="A36" s="131" t="s">
        <v>158</v>
      </c>
      <c r="B36" s="51"/>
      <c r="C36" s="51"/>
      <c r="D36" s="51"/>
      <c r="E36" s="39">
        <f t="shared" si="0"/>
        <v>0</v>
      </c>
      <c r="F36" s="39">
        <f>'(7) UNPAID LOSS &amp; LAE'!F34</f>
        <v>0</v>
      </c>
      <c r="G36" s="51"/>
      <c r="H36" s="50">
        <f t="shared" si="1"/>
        <v>0</v>
      </c>
    </row>
    <row r="37" spans="1:8" ht="17.25">
      <c r="A37" s="131" t="s">
        <v>176</v>
      </c>
      <c r="B37" s="51"/>
      <c r="C37" s="51"/>
      <c r="D37" s="51"/>
      <c r="E37" s="39">
        <f t="shared" si="0"/>
        <v>0</v>
      </c>
      <c r="F37" s="39">
        <f>'(7) UNPAID LOSS &amp; LAE'!F35</f>
        <v>0</v>
      </c>
      <c r="G37" s="51"/>
      <c r="H37" s="50">
        <f t="shared" si="1"/>
        <v>0</v>
      </c>
    </row>
    <row r="38" spans="1:8" ht="17.25">
      <c r="A38" s="131" t="s">
        <v>173</v>
      </c>
      <c r="B38" s="51"/>
      <c r="C38" s="51"/>
      <c r="D38" s="51"/>
      <c r="E38" s="39">
        <f t="shared" si="0"/>
        <v>0</v>
      </c>
      <c r="F38" s="39">
        <f>'(7) UNPAID LOSS &amp; LAE'!F36</f>
        <v>0</v>
      </c>
      <c r="G38" s="51"/>
      <c r="H38" s="50">
        <f t="shared" si="1"/>
        <v>0</v>
      </c>
    </row>
    <row r="39" spans="1:8" ht="17.25">
      <c r="A39" s="131" t="s">
        <v>154</v>
      </c>
      <c r="B39" s="51"/>
      <c r="C39" s="51"/>
      <c r="D39" s="51"/>
      <c r="E39" s="39">
        <f t="shared" si="0"/>
        <v>0</v>
      </c>
      <c r="F39" s="39">
        <f>'(7) UNPAID LOSS &amp; LAE'!F37</f>
        <v>0</v>
      </c>
      <c r="G39" s="51"/>
      <c r="H39" s="50">
        <f t="shared" si="1"/>
        <v>0</v>
      </c>
    </row>
    <row r="40" spans="1:8" ht="17.25">
      <c r="A40" s="131" t="s">
        <v>241</v>
      </c>
      <c r="B40" s="51"/>
      <c r="C40" s="51"/>
      <c r="D40" s="51"/>
      <c r="E40" s="39">
        <f t="shared" si="0"/>
        <v>0</v>
      </c>
      <c r="F40" s="39">
        <f>'(7) UNPAID LOSS &amp; LAE'!F38</f>
        <v>0</v>
      </c>
      <c r="G40" s="51"/>
      <c r="H40" s="50">
        <f t="shared" si="1"/>
        <v>0</v>
      </c>
    </row>
    <row r="41" spans="1:8" ht="17.25">
      <c r="A41" s="131" t="s">
        <v>246</v>
      </c>
      <c r="B41" s="51"/>
      <c r="C41" s="51"/>
      <c r="D41" s="51"/>
      <c r="E41" s="39">
        <f t="shared" si="0"/>
        <v>0</v>
      </c>
      <c r="F41" s="39">
        <f>'(7) UNPAID LOSS &amp; LAE'!F39</f>
        <v>0</v>
      </c>
      <c r="G41" s="51"/>
      <c r="H41" s="50">
        <f t="shared" si="1"/>
        <v>0</v>
      </c>
    </row>
    <row r="42" spans="1:8" ht="17.25">
      <c r="A42" s="131" t="s">
        <v>155</v>
      </c>
      <c r="B42" s="51"/>
      <c r="C42" s="51"/>
      <c r="D42" s="51"/>
      <c r="E42" s="39">
        <f t="shared" si="0"/>
        <v>0</v>
      </c>
      <c r="F42" s="39">
        <f>'(7) UNPAID LOSS &amp; LAE'!F40</f>
        <v>0</v>
      </c>
      <c r="G42" s="51"/>
      <c r="H42" s="50">
        <f t="shared" si="1"/>
        <v>0</v>
      </c>
    </row>
    <row r="43" spans="1:8" ht="17.25">
      <c r="A43" s="131" t="s">
        <v>156</v>
      </c>
      <c r="B43" s="51"/>
      <c r="C43" s="51"/>
      <c r="D43" s="51"/>
      <c r="E43" s="39">
        <f t="shared" si="0"/>
        <v>0</v>
      </c>
      <c r="F43" s="39">
        <f>'(7) UNPAID LOSS &amp; LAE'!F41</f>
        <v>0</v>
      </c>
      <c r="G43" s="51"/>
      <c r="H43" s="50">
        <f t="shared" si="1"/>
        <v>0</v>
      </c>
    </row>
    <row r="44" spans="1:8" ht="17.25">
      <c r="A44" s="131" t="s">
        <v>247</v>
      </c>
      <c r="B44" s="51"/>
      <c r="C44" s="51"/>
      <c r="D44" s="51"/>
      <c r="E44" s="39">
        <f t="shared" si="0"/>
        <v>0</v>
      </c>
      <c r="F44" s="39">
        <f>'(7) UNPAID LOSS &amp; LAE'!F42</f>
        <v>0</v>
      </c>
      <c r="G44" s="51"/>
      <c r="H44" s="50">
        <f t="shared" si="1"/>
        <v>0</v>
      </c>
    </row>
    <row r="45" spans="1:8" ht="17.25">
      <c r="A45" s="131" t="s">
        <v>249</v>
      </c>
      <c r="B45" s="51"/>
      <c r="C45" s="51"/>
      <c r="D45" s="51"/>
      <c r="E45" s="39">
        <f t="shared" si="0"/>
        <v>0</v>
      </c>
      <c r="F45" s="39">
        <f>'(7) UNPAID LOSS &amp; LAE'!F43</f>
        <v>0</v>
      </c>
      <c r="G45" s="51"/>
      <c r="H45" s="50">
        <f t="shared" si="1"/>
        <v>0</v>
      </c>
    </row>
    <row r="46" spans="1:8" ht="17.25">
      <c r="A46" s="131" t="s">
        <v>248</v>
      </c>
      <c r="B46" s="51"/>
      <c r="C46" s="51"/>
      <c r="D46" s="51"/>
      <c r="E46" s="39">
        <f t="shared" si="0"/>
        <v>0</v>
      </c>
      <c r="F46" s="39">
        <f>'(7) UNPAID LOSS &amp; LAE'!F44</f>
        <v>0</v>
      </c>
      <c r="G46" s="51"/>
      <c r="H46" s="50">
        <f t="shared" si="1"/>
        <v>0</v>
      </c>
    </row>
    <row r="47" spans="1:8" ht="17.25">
      <c r="A47" s="131" t="s">
        <v>174</v>
      </c>
      <c r="B47" s="51"/>
      <c r="C47" s="51"/>
      <c r="D47" s="51"/>
      <c r="E47" s="39">
        <f t="shared" si="0"/>
        <v>0</v>
      </c>
      <c r="F47" s="39">
        <f>'(7) UNPAID LOSS &amp; LAE'!F45</f>
        <v>0</v>
      </c>
      <c r="G47" s="51"/>
      <c r="H47" s="50">
        <f t="shared" si="1"/>
        <v>0</v>
      </c>
    </row>
    <row r="48" spans="1:8" ht="17.25">
      <c r="A48" s="131" t="s">
        <v>177</v>
      </c>
      <c r="B48" s="51"/>
      <c r="C48" s="51"/>
      <c r="D48" s="51"/>
      <c r="E48" s="39">
        <f t="shared" si="0"/>
        <v>0</v>
      </c>
      <c r="F48" s="39">
        <f>'(7) UNPAID LOSS &amp; LAE'!F46</f>
        <v>0</v>
      </c>
      <c r="G48" s="51"/>
      <c r="H48" s="50">
        <f t="shared" si="1"/>
        <v>0</v>
      </c>
    </row>
    <row r="49" spans="1:8" ht="17.25">
      <c r="A49" s="131"/>
      <c r="B49" s="51"/>
      <c r="C49" s="51"/>
      <c r="D49" s="51"/>
      <c r="E49" s="39">
        <f t="shared" si="0"/>
        <v>0</v>
      </c>
      <c r="F49" s="39">
        <f>'(7) UNPAID LOSS &amp; LAE'!F47</f>
        <v>0</v>
      </c>
      <c r="G49" s="51"/>
      <c r="H49" s="50">
        <f t="shared" si="1"/>
        <v>0</v>
      </c>
    </row>
    <row r="50" spans="1:8" ht="17.25">
      <c r="A50" s="54" t="s">
        <v>191</v>
      </c>
      <c r="B50" s="51"/>
      <c r="C50" s="51"/>
      <c r="D50" s="51"/>
      <c r="E50" s="39">
        <f t="shared" si="0"/>
        <v>0</v>
      </c>
      <c r="F50" s="39">
        <f>'(7) UNPAID LOSS &amp; LAE'!F48</f>
        <v>0</v>
      </c>
      <c r="G50" s="51"/>
      <c r="H50" s="50">
        <f t="shared" si="1"/>
        <v>0</v>
      </c>
    </row>
    <row r="51" spans="1:8" ht="17.25">
      <c r="A51" s="54"/>
      <c r="B51" s="51"/>
      <c r="C51" s="51"/>
      <c r="D51" s="51"/>
      <c r="E51" s="39">
        <f t="shared" si="0"/>
        <v>0</v>
      </c>
      <c r="F51" s="39">
        <f>'(7) UNPAID LOSS &amp; LAE'!F49</f>
        <v>0</v>
      </c>
      <c r="G51" s="51"/>
      <c r="H51" s="50">
        <f t="shared" si="1"/>
        <v>0</v>
      </c>
    </row>
    <row r="52" spans="1:8" ht="17.25">
      <c r="A52" s="54" t="s">
        <v>238</v>
      </c>
      <c r="B52" s="51"/>
      <c r="C52" s="51"/>
      <c r="D52" s="51"/>
      <c r="E52" s="39">
        <f t="shared" si="0"/>
        <v>0</v>
      </c>
      <c r="F52" s="39">
        <f>'(7) UNPAID LOSS &amp; LAE'!F50</f>
        <v>0</v>
      </c>
      <c r="G52" s="51"/>
      <c r="H52" s="50">
        <f t="shared" si="1"/>
        <v>0</v>
      </c>
    </row>
    <row r="53" spans="1:8" ht="17.25">
      <c r="A53" s="35"/>
      <c r="B53" s="51"/>
      <c r="C53" s="51"/>
      <c r="D53" s="51"/>
      <c r="E53" s="39"/>
      <c r="F53" s="39"/>
      <c r="G53" s="51"/>
      <c r="H53" s="50"/>
    </row>
    <row r="54" spans="1:8" ht="17.25">
      <c r="A54" s="35"/>
      <c r="B54" s="56"/>
      <c r="C54" s="56"/>
      <c r="D54" s="56"/>
      <c r="E54" s="56"/>
      <c r="F54" s="56"/>
      <c r="G54" s="56"/>
      <c r="H54" s="57"/>
    </row>
    <row r="55" spans="1:8" ht="18" thickBot="1">
      <c r="A55" s="35" t="s">
        <v>275</v>
      </c>
      <c r="B55" s="39">
        <f aca="true" t="shared" si="2" ref="B55:H55">SUM(B13:B54)</f>
        <v>0</v>
      </c>
      <c r="C55" s="39">
        <f t="shared" si="2"/>
        <v>0</v>
      </c>
      <c r="D55" s="39">
        <f t="shared" si="2"/>
        <v>0</v>
      </c>
      <c r="E55" s="39">
        <f t="shared" si="2"/>
        <v>0</v>
      </c>
      <c r="F55" s="39">
        <f t="shared" si="2"/>
        <v>0</v>
      </c>
      <c r="G55" s="39">
        <f t="shared" si="2"/>
        <v>0</v>
      </c>
      <c r="H55" s="74">
        <f t="shared" si="2"/>
        <v>0</v>
      </c>
    </row>
    <row r="56" spans="1:8" ht="18" thickTop="1">
      <c r="A56" s="16"/>
      <c r="B56" s="117"/>
      <c r="C56" s="117"/>
      <c r="D56" s="117"/>
      <c r="E56" s="117"/>
      <c r="F56" s="151" t="s">
        <v>79</v>
      </c>
      <c r="G56" s="117"/>
      <c r="H56" s="151" t="s">
        <v>80</v>
      </c>
    </row>
    <row r="57" spans="1:8" ht="17.25">
      <c r="A57" s="124"/>
      <c r="B57" s="17"/>
      <c r="C57" s="17"/>
      <c r="D57" s="17"/>
      <c r="E57" s="17"/>
      <c r="F57" s="17"/>
      <c r="G57" s="17"/>
      <c r="H57" s="17"/>
    </row>
    <row r="58" spans="1:8" ht="17.25">
      <c r="A58" s="17"/>
      <c r="B58" s="17"/>
      <c r="C58" s="17"/>
      <c r="D58" s="17"/>
      <c r="E58" s="17"/>
      <c r="F58" s="17"/>
      <c r="G58" s="17"/>
      <c r="H58" s="14"/>
    </row>
    <row r="59" ht="17.25">
      <c r="F59" s="17"/>
    </row>
    <row r="60" spans="6:7" ht="17.25">
      <c r="F60" s="17"/>
      <c r="G60" s="17"/>
    </row>
  </sheetData>
  <sheetProtection password="DCEC" sheet="1" formatColumns="0" formatRows="0"/>
  <printOptions/>
  <pageMargins left="0.7" right="0.7" top="0.25" bottom="0.25" header="0.3" footer="0.3"/>
  <pageSetup fitToHeight="1" fitToWidth="1" horizontalDpi="600" verticalDpi="600" orientation="landscape" paperSize="5" scale="5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G38"/>
  <sheetViews>
    <sheetView zoomScalePageLayoutView="0" workbookViewId="0" topLeftCell="A1">
      <selection activeCell="F9" sqref="F9"/>
    </sheetView>
  </sheetViews>
  <sheetFormatPr defaultColWidth="8.8984375" defaultRowHeight="15"/>
  <cols>
    <col min="1" max="4" width="11.296875" style="122" customWidth="1"/>
    <col min="5" max="5" width="12" style="122" customWidth="1"/>
    <col min="6" max="6" width="15.296875" style="122" bestFit="1" customWidth="1"/>
    <col min="7" max="16384" width="8.8984375" style="122" customWidth="1"/>
  </cols>
  <sheetData>
    <row r="1" spans="1:6" ht="24">
      <c r="A1" s="425" t="str">
        <f>JURAT!A8</f>
        <v>CAPTIVE INSURANCE COMPANY</v>
      </c>
      <c r="B1" s="121"/>
      <c r="C1" s="331"/>
      <c r="D1" s="121"/>
      <c r="E1" s="121"/>
      <c r="F1" s="123" t="s">
        <v>220</v>
      </c>
    </row>
    <row r="2" spans="1:6" ht="17.25">
      <c r="A2" s="121" t="str">
        <f>+JURAT!H4</f>
        <v>0000</v>
      </c>
      <c r="B2" s="121"/>
      <c r="C2" s="121"/>
      <c r="D2" s="121"/>
      <c r="E2" s="121"/>
      <c r="F2" s="123"/>
    </row>
    <row r="3" spans="1:6" ht="17.25">
      <c r="A3" s="121"/>
      <c r="B3" s="121"/>
      <c r="C3" s="121"/>
      <c r="D3" s="121"/>
      <c r="E3" s="121"/>
      <c r="F3" s="123"/>
    </row>
    <row r="4" spans="1:6" ht="17.25">
      <c r="A4" s="127" t="s">
        <v>81</v>
      </c>
      <c r="B4" s="127"/>
      <c r="C4" s="127"/>
      <c r="D4" s="127"/>
      <c r="E4" s="127"/>
      <c r="F4" s="127"/>
    </row>
    <row r="5" spans="1:6" ht="17.25">
      <c r="A5" s="330">
        <f>JURAT!A9</f>
        <v>45291</v>
      </c>
      <c r="B5" s="129"/>
      <c r="C5" s="129"/>
      <c r="D5" s="129"/>
      <c r="E5" s="129"/>
      <c r="F5" s="129"/>
    </row>
    <row r="6" spans="1:6" ht="17.25">
      <c r="A6" s="121"/>
      <c r="B6" s="121"/>
      <c r="C6" s="121"/>
      <c r="D6" s="121"/>
      <c r="E6" s="121"/>
      <c r="F6" s="121"/>
    </row>
    <row r="7" spans="1:6" ht="17.25">
      <c r="A7" s="121" t="s">
        <v>82</v>
      </c>
      <c r="B7" s="121"/>
      <c r="C7" s="121"/>
      <c r="D7" s="121"/>
      <c r="E7" s="121"/>
      <c r="F7" s="132" t="s">
        <v>83</v>
      </c>
    </row>
    <row r="8" spans="1:6" ht="17.25">
      <c r="A8" s="121"/>
      <c r="B8" s="121"/>
      <c r="C8" s="121"/>
      <c r="D8" s="121"/>
      <c r="E8" s="121"/>
      <c r="F8" s="149"/>
    </row>
    <row r="9" spans="1:6" ht="17.25">
      <c r="A9" s="121" t="s">
        <v>276</v>
      </c>
      <c r="B9" s="121"/>
      <c r="C9" s="121"/>
      <c r="D9" s="121"/>
      <c r="E9" s="121"/>
      <c r="F9" s="121">
        <f>'(2) BALANCE SHEET'!B40-'(2) BALANCE SHEET'!B78</f>
        <v>0</v>
      </c>
    </row>
    <row r="10" spans="1:6" ht="17.25">
      <c r="A10" s="121" t="s">
        <v>277</v>
      </c>
      <c r="B10" s="121"/>
      <c r="C10" s="121"/>
      <c r="D10" s="121"/>
      <c r="E10" s="121"/>
      <c r="F10" s="121">
        <f>'(2) BALANCE SHEET'!C40-'(2) BALANCE SHEET'!C78</f>
        <v>0</v>
      </c>
    </row>
    <row r="11" spans="1:6" ht="17.25">
      <c r="A11" s="121" t="s">
        <v>278</v>
      </c>
      <c r="B11" s="121"/>
      <c r="C11" s="121"/>
      <c r="D11" s="121"/>
      <c r="E11" s="121"/>
      <c r="F11" s="121">
        <f>'(2) BALANCE SHEET'!B47-('(7) UNPAID LOSS &amp; LAE'!B53+'(7) UNPAID LOSS &amp; LAE'!D53+'(7) UNPAID LOSS &amp; LAE'!C53)</f>
        <v>0</v>
      </c>
    </row>
    <row r="12" spans="1:6" ht="17.25">
      <c r="A12" s="656" t="s">
        <v>279</v>
      </c>
      <c r="B12" s="656"/>
      <c r="C12" s="656"/>
      <c r="D12" s="656"/>
      <c r="E12" s="656"/>
      <c r="F12" s="121"/>
    </row>
    <row r="13" spans="1:7" ht="17.25">
      <c r="A13" s="656"/>
      <c r="B13" s="656"/>
      <c r="C13" s="656"/>
      <c r="D13" s="656"/>
      <c r="E13" s="656"/>
      <c r="F13" s="121">
        <f>'(2) BALANCE SHEET'!C47-'(2) BALANCE SHEET'!C23-'(8) LOSS &amp; LAE PAID &amp; INCURRED'!G55</f>
        <v>0</v>
      </c>
      <c r="G13" s="168"/>
    </row>
    <row r="14" spans="1:7" ht="17.25">
      <c r="A14" s="121" t="s">
        <v>280</v>
      </c>
      <c r="B14" s="121"/>
      <c r="C14" s="121"/>
      <c r="D14" s="121"/>
      <c r="E14" s="121"/>
      <c r="F14" s="121">
        <f>'(2) BALANCE SHEET'!B23-'(7) UNPAID LOSS &amp; LAE'!E53</f>
        <v>0</v>
      </c>
      <c r="G14" s="168"/>
    </row>
    <row r="15" spans="1:6" ht="17.25">
      <c r="A15" s="121" t="s">
        <v>281</v>
      </c>
      <c r="B15" s="121"/>
      <c r="C15" s="121"/>
      <c r="D15" s="121"/>
      <c r="E15" s="121"/>
      <c r="F15" s="121">
        <f>'(2) BALANCE SHEET'!B23+'(2) BALANCE SHEET'!B24-'(6a) REINSURANCE CEDED'!F68</f>
        <v>0</v>
      </c>
    </row>
    <row r="16" spans="1:6" ht="17.25">
      <c r="A16" s="121" t="s">
        <v>282</v>
      </c>
      <c r="B16" s="121"/>
      <c r="C16" s="121"/>
      <c r="D16" s="121"/>
      <c r="E16" s="121"/>
      <c r="F16" s="121">
        <f>'(2) BALANCE SHEET'!B28-'(6a) REINSURANCE CEDED'!J68</f>
        <v>0</v>
      </c>
    </row>
    <row r="17" spans="1:6" ht="17.25">
      <c r="A17" s="121" t="s">
        <v>283</v>
      </c>
      <c r="B17" s="121"/>
      <c r="C17" s="121"/>
      <c r="D17" s="121"/>
      <c r="E17" s="121"/>
      <c r="F17" s="121">
        <f>'(2) BALANCE SHEET'!B76-'(3) INCOME'!B63</f>
        <v>0</v>
      </c>
    </row>
    <row r="18" spans="1:6" ht="17.25">
      <c r="A18" s="121" t="s">
        <v>284</v>
      </c>
      <c r="B18" s="121"/>
      <c r="C18" s="121"/>
      <c r="D18" s="121"/>
      <c r="E18" s="121"/>
      <c r="F18" s="121">
        <f>'(2) BALANCE SHEET'!C76-'(3) INCOME'!C63</f>
        <v>0</v>
      </c>
    </row>
    <row r="19" spans="1:6" ht="17.25">
      <c r="A19" s="121" t="s">
        <v>242</v>
      </c>
      <c r="B19" s="121"/>
      <c r="C19" s="121"/>
      <c r="D19" s="121"/>
      <c r="E19" s="121"/>
      <c r="F19" s="121"/>
    </row>
    <row r="20" spans="1:6" ht="17.25">
      <c r="A20" s="121" t="s">
        <v>285</v>
      </c>
      <c r="B20" s="121"/>
      <c r="C20" s="121"/>
      <c r="D20" s="121"/>
      <c r="E20" s="121"/>
      <c r="F20" s="121">
        <f>('(2) BALANCE SHEET'!C53-'(2) BALANCE SHEET'!B53)-('(2) BALANCE SHEET'!C28-'(2) BALANCE SHEET'!B28)-'(3) INCOME'!B14</f>
        <v>0</v>
      </c>
    </row>
    <row r="21" spans="1:6" ht="17.25">
      <c r="A21" s="121" t="s">
        <v>292</v>
      </c>
      <c r="B21" s="121"/>
      <c r="C21" s="121"/>
      <c r="D21" s="121"/>
      <c r="E21" s="121"/>
      <c r="F21" s="121"/>
    </row>
    <row r="22" spans="1:6" ht="17.25">
      <c r="A22" s="121" t="s">
        <v>293</v>
      </c>
      <c r="B22" s="121"/>
      <c r="C22" s="121"/>
      <c r="D22" s="121"/>
      <c r="E22" s="121"/>
      <c r="F22" s="121">
        <f>'(3) INCOME'!B12-'(5) PREMIUMS'!B57-'(5) PREMIUMS'!C57-'(5) PREMIUMS'!E57-'(5) PREMIUMS'!G57+'(5) PREMIUMS'!H57+'(6a) REINSURANCE CEDED'!H68-'(6a) REINSURANCE CEDED'!I68-'(5) PREMIUMS'!F57+'(5) PREMIUMS'!D57</f>
        <v>0</v>
      </c>
    </row>
    <row r="23" spans="1:6" ht="17.25">
      <c r="A23" s="121" t="s">
        <v>286</v>
      </c>
      <c r="B23" s="121"/>
      <c r="C23" s="121"/>
      <c r="D23" s="121"/>
      <c r="E23" s="121"/>
      <c r="F23" s="121">
        <f>'(3) INCOME'!B23-'(8) LOSS &amp; LAE PAID &amp; INCURRED'!H55</f>
        <v>0</v>
      </c>
    </row>
    <row r="24" spans="1:6" ht="17.25">
      <c r="A24" s="121" t="s">
        <v>287</v>
      </c>
      <c r="B24" s="121"/>
      <c r="C24" s="121"/>
      <c r="D24" s="121"/>
      <c r="E24" s="121"/>
      <c r="F24" s="121">
        <f>'(3) INCOME'!B41-'(3) INCOME'!B49</f>
        <v>0</v>
      </c>
    </row>
    <row r="25" spans="1:6" ht="17.25">
      <c r="A25" s="121" t="s">
        <v>288</v>
      </c>
      <c r="B25" s="121"/>
      <c r="C25" s="121"/>
      <c r="D25" s="121"/>
      <c r="E25" s="121"/>
      <c r="F25" s="121">
        <f>'(3) INCOME'!C41-'(3) INCOME'!C49</f>
        <v>0</v>
      </c>
    </row>
    <row r="26" spans="1:6" ht="17.25">
      <c r="A26" s="121" t="s">
        <v>289</v>
      </c>
      <c r="B26" s="121"/>
      <c r="C26" s="121"/>
      <c r="D26" s="121"/>
      <c r="E26" s="121"/>
      <c r="F26" s="121">
        <f>'(3) INCOME'!B48-'(3) INCOME'!C63</f>
        <v>0</v>
      </c>
    </row>
    <row r="27" spans="1:6" ht="17.25">
      <c r="A27" s="121" t="s">
        <v>290</v>
      </c>
      <c r="B27" s="121"/>
      <c r="C27" s="121"/>
      <c r="D27" s="121"/>
      <c r="E27" s="121"/>
      <c r="F27" s="121">
        <f>'(5) PREMIUMS'!E57+'(5) PREMIUMS'!G57-'(6b) REINSURANCE ASSUMED'!G66+'(5) PREMIUMS'!F57</f>
        <v>0</v>
      </c>
    </row>
    <row r="28" spans="1:6" ht="17.25">
      <c r="A28" s="121" t="s">
        <v>291</v>
      </c>
      <c r="B28" s="121"/>
      <c r="C28" s="121"/>
      <c r="D28" s="121"/>
      <c r="E28" s="121"/>
      <c r="F28" s="121">
        <f>'(7) UNPAID LOSS &amp; LAE'!F53-'(8) LOSS &amp; LAE PAID &amp; INCURRED'!F55</f>
        <v>0</v>
      </c>
    </row>
    <row r="30" spans="1:6" ht="18" thickBot="1">
      <c r="A30" s="368" t="s">
        <v>136</v>
      </c>
      <c r="B30" s="118"/>
      <c r="C30" s="118"/>
      <c r="D30" s="118"/>
      <c r="E30" s="118"/>
      <c r="F30" s="118"/>
    </row>
    <row r="31" spans="1:6" s="518" customFormat="1" ht="17.25">
      <c r="A31" s="657"/>
      <c r="B31" s="658"/>
      <c r="C31" s="658"/>
      <c r="D31" s="658"/>
      <c r="E31" s="658"/>
      <c r="F31" s="659"/>
    </row>
    <row r="32" spans="1:6" s="518" customFormat="1" ht="17.25">
      <c r="A32" s="650"/>
      <c r="B32" s="651"/>
      <c r="C32" s="651"/>
      <c r="D32" s="651"/>
      <c r="E32" s="651"/>
      <c r="F32" s="652"/>
    </row>
    <row r="33" spans="1:6" s="518" customFormat="1" ht="17.25">
      <c r="A33" s="650"/>
      <c r="B33" s="651"/>
      <c r="C33" s="651"/>
      <c r="D33" s="651"/>
      <c r="E33" s="651"/>
      <c r="F33" s="652"/>
    </row>
    <row r="34" spans="1:6" s="518" customFormat="1" ht="17.25">
      <c r="A34" s="650"/>
      <c r="B34" s="651"/>
      <c r="C34" s="651"/>
      <c r="D34" s="651"/>
      <c r="E34" s="651"/>
      <c r="F34" s="652"/>
    </row>
    <row r="35" spans="1:6" s="518" customFormat="1" ht="17.25">
      <c r="A35" s="650"/>
      <c r="B35" s="651"/>
      <c r="C35" s="651"/>
      <c r="D35" s="651"/>
      <c r="E35" s="651"/>
      <c r="F35" s="652"/>
    </row>
    <row r="36" spans="1:6" s="518" customFormat="1" ht="17.25">
      <c r="A36" s="650"/>
      <c r="B36" s="651"/>
      <c r="C36" s="651"/>
      <c r="D36" s="651"/>
      <c r="E36" s="651"/>
      <c r="F36" s="652"/>
    </row>
    <row r="37" spans="1:6" s="518" customFormat="1" ht="18" thickBot="1">
      <c r="A37" s="653"/>
      <c r="B37" s="654"/>
      <c r="C37" s="654"/>
      <c r="D37" s="654"/>
      <c r="E37" s="654"/>
      <c r="F37" s="655"/>
    </row>
    <row r="38" spans="1:6" ht="17.25">
      <c r="A38" s="156"/>
      <c r="B38" s="156"/>
      <c r="C38" s="156"/>
      <c r="D38" s="156"/>
      <c r="E38" s="156"/>
      <c r="F38" s="156"/>
    </row>
  </sheetData>
  <sheetProtection password="DCEC" sheet="1" formatColumns="0" formatRows="0"/>
  <mergeCells count="8">
    <mergeCell ref="A36:F36"/>
    <mergeCell ref="A37:F37"/>
    <mergeCell ref="A12:E13"/>
    <mergeCell ref="A31:F31"/>
    <mergeCell ref="A32:F32"/>
    <mergeCell ref="A33:F33"/>
    <mergeCell ref="A34:F34"/>
    <mergeCell ref="A35:F35"/>
  </mergeCells>
  <printOptions/>
  <pageMargins left="0.7" right="0.7" top="0.25" bottom="0.25" header="0.3" footer="0.3"/>
  <pageSetup horizontalDpi="600" verticalDpi="600" orientation="portrait" paperSize="5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J68"/>
  <sheetViews>
    <sheetView zoomScalePageLayoutView="0" workbookViewId="0" topLeftCell="A1">
      <selection activeCell="A17" sqref="A17"/>
    </sheetView>
  </sheetViews>
  <sheetFormatPr defaultColWidth="6.69921875" defaultRowHeight="15"/>
  <cols>
    <col min="1" max="1" width="4.69921875" style="310" customWidth="1"/>
    <col min="2" max="2" width="39.69921875" style="310" customWidth="1"/>
    <col min="3" max="3" width="8.69921875" style="310" customWidth="1"/>
    <col min="4" max="4" width="10.796875" style="310" customWidth="1"/>
    <col min="5" max="5" width="39.69921875" style="310" customWidth="1"/>
    <col min="6" max="6" width="40.3984375" style="310" customWidth="1"/>
    <col min="7" max="7" width="13.3984375" style="310" customWidth="1"/>
    <col min="8" max="8" width="10.69921875" style="310" customWidth="1"/>
    <col min="9" max="9" width="8.69921875" style="310" customWidth="1"/>
    <col min="10" max="10" width="39.69921875" style="310" customWidth="1"/>
    <col min="11" max="16384" width="6.69921875" style="310" customWidth="1"/>
  </cols>
  <sheetData>
    <row r="1" spans="2:10" ht="17.25">
      <c r="B1" s="314" t="str">
        <f>+JURAT!A8</f>
        <v>CAPTIVE INSURANCE COMPANY</v>
      </c>
      <c r="J1" s="123" t="s">
        <v>455</v>
      </c>
    </row>
    <row r="2" ht="17.25">
      <c r="B2" s="427" t="str">
        <f>+JURAT!H4</f>
        <v>0000</v>
      </c>
    </row>
    <row r="3" ht="17.25">
      <c r="B3" s="435">
        <f>+JURAT!A9</f>
        <v>45291</v>
      </c>
    </row>
    <row r="4" ht="17.25">
      <c r="B4" s="435"/>
    </row>
    <row r="5" ht="18" thickBot="1">
      <c r="B5" s="310" t="s">
        <v>357</v>
      </c>
    </row>
    <row r="6" spans="2:4" ht="18" thickBot="1">
      <c r="B6" s="426" t="s">
        <v>413</v>
      </c>
      <c r="C6" s="357" t="str">
        <f>IF(JURAT!G23="Sponsored","YES","NO")</f>
        <v>NO</v>
      </c>
      <c r="D6" s="200" t="str">
        <f>IF(JURAT!E23="Sponsored","FOR SPONSORED CAPTIVES THIS FORM MUST BE COMPLETED WITH VCAR FILING IF 1 OR MORE CELLS.","THIS FORM IS NOT REQUIRED FOR NON-SPONSORED CAPTIVES.")</f>
        <v>THIS FORM IS NOT REQUIRED FOR NON-SPONSORED CAPTIVES.</v>
      </c>
    </row>
    <row r="7" ht="19.5" customHeight="1">
      <c r="E7" s="331"/>
    </row>
    <row r="8" spans="2:10" ht="19.5" customHeight="1" thickBot="1">
      <c r="B8" s="441"/>
      <c r="C8" s="442"/>
      <c r="D8" s="443"/>
      <c r="E8" s="444"/>
      <c r="F8" s="445"/>
      <c r="G8" s="445"/>
      <c r="H8" s="445"/>
      <c r="I8" s="445"/>
      <c r="J8" s="446"/>
    </row>
    <row r="9" spans="2:10" ht="19.5" customHeight="1" thickBot="1">
      <c r="B9" s="447"/>
      <c r="C9" s="660" t="s">
        <v>409</v>
      </c>
      <c r="D9" s="660"/>
      <c r="E9" s="660"/>
      <c r="F9" s="661"/>
      <c r="G9" s="311" t="s">
        <v>99</v>
      </c>
      <c r="H9" s="448"/>
      <c r="I9" s="448"/>
      <c r="J9" s="449"/>
    </row>
    <row r="10" spans="2:10" ht="18" thickBot="1">
      <c r="B10" s="447"/>
      <c r="C10" s="662" t="s">
        <v>431</v>
      </c>
      <c r="D10" s="662"/>
      <c r="E10" s="662"/>
      <c r="F10" s="663"/>
      <c r="G10" s="489" t="s">
        <v>99</v>
      </c>
      <c r="H10" s="450"/>
      <c r="I10" s="450"/>
      <c r="J10" s="449"/>
    </row>
    <row r="11" spans="2:10" ht="17.25">
      <c r="B11" s="447"/>
      <c r="C11" s="507" t="s">
        <v>374</v>
      </c>
      <c r="D11" s="488"/>
      <c r="E11" s="664"/>
      <c r="F11" s="665"/>
      <c r="G11" s="666"/>
      <c r="H11" s="455"/>
      <c r="I11" s="455"/>
      <c r="J11" s="449"/>
    </row>
    <row r="12" spans="2:10" ht="18" thickBot="1">
      <c r="B12" s="451"/>
      <c r="C12" s="452"/>
      <c r="D12" s="456"/>
      <c r="E12" s="667"/>
      <c r="F12" s="668"/>
      <c r="G12" s="669"/>
      <c r="H12" s="453"/>
      <c r="I12" s="453"/>
      <c r="J12" s="454"/>
    </row>
    <row r="13" spans="2:7" ht="17.25">
      <c r="B13" s="435"/>
      <c r="C13" s="436"/>
      <c r="D13" s="437"/>
      <c r="E13" s="437"/>
      <c r="F13" s="437"/>
      <c r="G13" s="437"/>
    </row>
    <row r="14" spans="2:10" ht="17.25">
      <c r="B14" s="464">
        <v>-1</v>
      </c>
      <c r="C14" s="440">
        <v>-2</v>
      </c>
      <c r="D14" s="95">
        <v>-3</v>
      </c>
      <c r="E14" s="95">
        <v>-4</v>
      </c>
      <c r="F14" s="95">
        <v>-5</v>
      </c>
      <c r="G14" s="95">
        <v>-6</v>
      </c>
      <c r="H14" s="95">
        <v>-7</v>
      </c>
      <c r="I14" s="95">
        <v>-8</v>
      </c>
      <c r="J14" s="462">
        <v>-9</v>
      </c>
    </row>
    <row r="15" spans="2:10" ht="156">
      <c r="B15" s="429" t="s">
        <v>363</v>
      </c>
      <c r="C15" s="430" t="s">
        <v>421</v>
      </c>
      <c r="D15" s="508" t="s">
        <v>420</v>
      </c>
      <c r="E15" s="430" t="s">
        <v>362</v>
      </c>
      <c r="F15" s="430" t="s">
        <v>416</v>
      </c>
      <c r="G15" s="431"/>
      <c r="H15" s="432" t="s">
        <v>419</v>
      </c>
      <c r="I15" s="509" t="s">
        <v>448</v>
      </c>
      <c r="J15" s="510" t="s">
        <v>454</v>
      </c>
    </row>
    <row r="16" spans="2:10" ht="35.25" customHeight="1" thickBot="1">
      <c r="B16" s="458" t="s">
        <v>414</v>
      </c>
      <c r="C16" s="433" t="s">
        <v>430</v>
      </c>
      <c r="D16" s="434" t="s">
        <v>373</v>
      </c>
      <c r="E16" s="459" t="s">
        <v>415</v>
      </c>
      <c r="F16" s="459" t="s">
        <v>417</v>
      </c>
      <c r="G16" s="433" t="s">
        <v>418</v>
      </c>
      <c r="H16" s="461" t="s">
        <v>358</v>
      </c>
      <c r="I16" s="461" t="s">
        <v>358</v>
      </c>
      <c r="J16" s="463" t="s">
        <v>449</v>
      </c>
    </row>
    <row r="17" spans="1:10" s="426" customFormat="1" ht="15.75" thickBot="1">
      <c r="A17" s="426">
        <v>1</v>
      </c>
      <c r="B17" s="457"/>
      <c r="C17" s="428" t="s">
        <v>99</v>
      </c>
      <c r="D17" s="428" t="s">
        <v>99</v>
      </c>
      <c r="E17" s="457"/>
      <c r="F17" s="457"/>
      <c r="G17" s="428" t="s">
        <v>99</v>
      </c>
      <c r="H17" s="361" t="s">
        <v>99</v>
      </c>
      <c r="I17" s="361" t="s">
        <v>99</v>
      </c>
      <c r="J17" s="460"/>
    </row>
    <row r="18" spans="1:10" s="426" customFormat="1" ht="15.75" thickBot="1">
      <c r="A18" s="426">
        <f>+A17+1</f>
        <v>2</v>
      </c>
      <c r="B18" s="438"/>
      <c r="C18" s="428" t="s">
        <v>99</v>
      </c>
      <c r="D18" s="428" t="s">
        <v>99</v>
      </c>
      <c r="E18" s="438"/>
      <c r="F18" s="438"/>
      <c r="G18" s="428" t="s">
        <v>99</v>
      </c>
      <c r="H18" s="428" t="s">
        <v>99</v>
      </c>
      <c r="I18" s="428" t="s">
        <v>99</v>
      </c>
      <c r="J18" s="439"/>
    </row>
    <row r="19" spans="1:10" s="426" customFormat="1" ht="15.75" thickBot="1">
      <c r="A19" s="426">
        <f aca="true" t="shared" si="0" ref="A19:A66">+A18+1</f>
        <v>3</v>
      </c>
      <c r="B19" s="438"/>
      <c r="C19" s="428" t="s">
        <v>99</v>
      </c>
      <c r="D19" s="428" t="s">
        <v>99</v>
      </c>
      <c r="E19" s="438"/>
      <c r="F19" s="438"/>
      <c r="G19" s="428" t="s">
        <v>99</v>
      </c>
      <c r="H19" s="428" t="s">
        <v>99</v>
      </c>
      <c r="I19" s="428" t="s">
        <v>99</v>
      </c>
      <c r="J19" s="439"/>
    </row>
    <row r="20" spans="1:10" s="426" customFormat="1" ht="15.75" thickBot="1">
      <c r="A20" s="426">
        <f t="shared" si="0"/>
        <v>4</v>
      </c>
      <c r="B20" s="438"/>
      <c r="C20" s="428" t="s">
        <v>99</v>
      </c>
      <c r="D20" s="428" t="s">
        <v>99</v>
      </c>
      <c r="E20" s="438"/>
      <c r="F20" s="438"/>
      <c r="G20" s="428" t="s">
        <v>99</v>
      </c>
      <c r="H20" s="428" t="s">
        <v>99</v>
      </c>
      <c r="I20" s="428" t="s">
        <v>99</v>
      </c>
      <c r="J20" s="439"/>
    </row>
    <row r="21" spans="1:10" s="426" customFormat="1" ht="15.75" thickBot="1">
      <c r="A21" s="426">
        <f t="shared" si="0"/>
        <v>5</v>
      </c>
      <c r="B21" s="438"/>
      <c r="C21" s="428" t="s">
        <v>99</v>
      </c>
      <c r="D21" s="428" t="s">
        <v>99</v>
      </c>
      <c r="E21" s="438"/>
      <c r="F21" s="438"/>
      <c r="G21" s="428" t="s">
        <v>99</v>
      </c>
      <c r="H21" s="428" t="s">
        <v>99</v>
      </c>
      <c r="I21" s="428" t="s">
        <v>99</v>
      </c>
      <c r="J21" s="439"/>
    </row>
    <row r="22" spans="1:10" s="426" customFormat="1" ht="15.75" thickBot="1">
      <c r="A22" s="426">
        <f t="shared" si="0"/>
        <v>6</v>
      </c>
      <c r="B22" s="438"/>
      <c r="C22" s="428" t="s">
        <v>99</v>
      </c>
      <c r="D22" s="428" t="s">
        <v>99</v>
      </c>
      <c r="E22" s="438"/>
      <c r="F22" s="438"/>
      <c r="G22" s="428" t="s">
        <v>99</v>
      </c>
      <c r="H22" s="428" t="s">
        <v>99</v>
      </c>
      <c r="I22" s="428" t="s">
        <v>99</v>
      </c>
      <c r="J22" s="439"/>
    </row>
    <row r="23" spans="1:10" s="426" customFormat="1" ht="15.75" thickBot="1">
      <c r="A23" s="426">
        <f t="shared" si="0"/>
        <v>7</v>
      </c>
      <c r="B23" s="438"/>
      <c r="C23" s="428" t="s">
        <v>99</v>
      </c>
      <c r="D23" s="428" t="s">
        <v>99</v>
      </c>
      <c r="E23" s="438"/>
      <c r="F23" s="438"/>
      <c r="G23" s="428" t="s">
        <v>99</v>
      </c>
      <c r="H23" s="428" t="s">
        <v>99</v>
      </c>
      <c r="I23" s="428" t="s">
        <v>99</v>
      </c>
      <c r="J23" s="439"/>
    </row>
    <row r="24" spans="1:10" s="426" customFormat="1" ht="15.75" thickBot="1">
      <c r="A24" s="426">
        <f t="shared" si="0"/>
        <v>8</v>
      </c>
      <c r="B24" s="438"/>
      <c r="C24" s="428" t="s">
        <v>99</v>
      </c>
      <c r="D24" s="428" t="s">
        <v>99</v>
      </c>
      <c r="E24" s="438"/>
      <c r="F24" s="438"/>
      <c r="G24" s="428" t="s">
        <v>99</v>
      </c>
      <c r="H24" s="428" t="s">
        <v>99</v>
      </c>
      <c r="I24" s="428" t="s">
        <v>99</v>
      </c>
      <c r="J24" s="439"/>
    </row>
    <row r="25" spans="1:10" s="426" customFormat="1" ht="15.75" thickBot="1">
      <c r="A25" s="426">
        <f t="shared" si="0"/>
        <v>9</v>
      </c>
      <c r="B25" s="438"/>
      <c r="C25" s="428" t="s">
        <v>99</v>
      </c>
      <c r="D25" s="428" t="s">
        <v>99</v>
      </c>
      <c r="E25" s="438"/>
      <c r="F25" s="438"/>
      <c r="G25" s="428" t="s">
        <v>99</v>
      </c>
      <c r="H25" s="428" t="s">
        <v>99</v>
      </c>
      <c r="I25" s="428" t="s">
        <v>99</v>
      </c>
      <c r="J25" s="439"/>
    </row>
    <row r="26" spans="1:10" s="426" customFormat="1" ht="15.75" thickBot="1">
      <c r="A26" s="426">
        <f t="shared" si="0"/>
        <v>10</v>
      </c>
      <c r="B26" s="438"/>
      <c r="C26" s="428" t="s">
        <v>99</v>
      </c>
      <c r="D26" s="428" t="s">
        <v>99</v>
      </c>
      <c r="E26" s="438"/>
      <c r="F26" s="438"/>
      <c r="G26" s="428" t="s">
        <v>99</v>
      </c>
      <c r="H26" s="428" t="s">
        <v>99</v>
      </c>
      <c r="I26" s="428" t="s">
        <v>99</v>
      </c>
      <c r="J26" s="439"/>
    </row>
    <row r="27" spans="1:10" s="426" customFormat="1" ht="15.75" thickBot="1">
      <c r="A27" s="426">
        <f t="shared" si="0"/>
        <v>11</v>
      </c>
      <c r="B27" s="438"/>
      <c r="C27" s="428" t="s">
        <v>99</v>
      </c>
      <c r="D27" s="428" t="s">
        <v>99</v>
      </c>
      <c r="E27" s="438"/>
      <c r="F27" s="438"/>
      <c r="G27" s="428" t="s">
        <v>99</v>
      </c>
      <c r="H27" s="428" t="s">
        <v>99</v>
      </c>
      <c r="I27" s="428" t="s">
        <v>99</v>
      </c>
      <c r="J27" s="439"/>
    </row>
    <row r="28" spans="1:10" s="426" customFormat="1" ht="15.75" thickBot="1">
      <c r="A28" s="426">
        <f t="shared" si="0"/>
        <v>12</v>
      </c>
      <c r="B28" s="438"/>
      <c r="C28" s="428" t="s">
        <v>99</v>
      </c>
      <c r="D28" s="428" t="s">
        <v>99</v>
      </c>
      <c r="E28" s="438"/>
      <c r="F28" s="438"/>
      <c r="G28" s="428" t="s">
        <v>99</v>
      </c>
      <c r="H28" s="428" t="s">
        <v>99</v>
      </c>
      <c r="I28" s="428" t="s">
        <v>99</v>
      </c>
      <c r="J28" s="439"/>
    </row>
    <row r="29" spans="1:10" s="426" customFormat="1" ht="15.75" thickBot="1">
      <c r="A29" s="426">
        <f t="shared" si="0"/>
        <v>13</v>
      </c>
      <c r="B29" s="438"/>
      <c r="C29" s="428" t="s">
        <v>99</v>
      </c>
      <c r="D29" s="428" t="s">
        <v>99</v>
      </c>
      <c r="E29" s="438"/>
      <c r="F29" s="438"/>
      <c r="G29" s="428" t="s">
        <v>99</v>
      </c>
      <c r="H29" s="428" t="s">
        <v>99</v>
      </c>
      <c r="I29" s="428" t="s">
        <v>99</v>
      </c>
      <c r="J29" s="439"/>
    </row>
    <row r="30" spans="1:10" s="426" customFormat="1" ht="15.75" thickBot="1">
      <c r="A30" s="426">
        <f t="shared" si="0"/>
        <v>14</v>
      </c>
      <c r="B30" s="438"/>
      <c r="C30" s="428" t="s">
        <v>99</v>
      </c>
      <c r="D30" s="428" t="s">
        <v>99</v>
      </c>
      <c r="E30" s="438"/>
      <c r="F30" s="438"/>
      <c r="G30" s="428" t="s">
        <v>99</v>
      </c>
      <c r="H30" s="428" t="s">
        <v>99</v>
      </c>
      <c r="I30" s="428" t="s">
        <v>99</v>
      </c>
      <c r="J30" s="439"/>
    </row>
    <row r="31" spans="1:10" s="426" customFormat="1" ht="15.75" thickBot="1">
      <c r="A31" s="426">
        <f t="shared" si="0"/>
        <v>15</v>
      </c>
      <c r="B31" s="438"/>
      <c r="C31" s="428" t="s">
        <v>99</v>
      </c>
      <c r="D31" s="428" t="s">
        <v>99</v>
      </c>
      <c r="E31" s="438"/>
      <c r="F31" s="438"/>
      <c r="G31" s="428" t="s">
        <v>99</v>
      </c>
      <c r="H31" s="428" t="s">
        <v>99</v>
      </c>
      <c r="I31" s="428" t="s">
        <v>99</v>
      </c>
      <c r="J31" s="439"/>
    </row>
    <row r="32" spans="1:10" s="426" customFormat="1" ht="15.75" thickBot="1">
      <c r="A32" s="426">
        <f t="shared" si="0"/>
        <v>16</v>
      </c>
      <c r="B32" s="438"/>
      <c r="C32" s="428" t="s">
        <v>99</v>
      </c>
      <c r="D32" s="428" t="s">
        <v>99</v>
      </c>
      <c r="E32" s="438"/>
      <c r="F32" s="438"/>
      <c r="G32" s="428" t="s">
        <v>99</v>
      </c>
      <c r="H32" s="428" t="s">
        <v>99</v>
      </c>
      <c r="I32" s="428" t="s">
        <v>99</v>
      </c>
      <c r="J32" s="439"/>
    </row>
    <row r="33" spans="1:10" s="426" customFormat="1" ht="15.75" thickBot="1">
      <c r="A33" s="426">
        <f t="shared" si="0"/>
        <v>17</v>
      </c>
      <c r="B33" s="438"/>
      <c r="C33" s="428" t="s">
        <v>99</v>
      </c>
      <c r="D33" s="428" t="s">
        <v>99</v>
      </c>
      <c r="E33" s="438"/>
      <c r="F33" s="438"/>
      <c r="G33" s="428" t="s">
        <v>99</v>
      </c>
      <c r="H33" s="428" t="s">
        <v>99</v>
      </c>
      <c r="I33" s="428" t="s">
        <v>99</v>
      </c>
      <c r="J33" s="439"/>
    </row>
    <row r="34" spans="1:10" s="426" customFormat="1" ht="15.75" thickBot="1">
      <c r="A34" s="426">
        <f t="shared" si="0"/>
        <v>18</v>
      </c>
      <c r="B34" s="438"/>
      <c r="C34" s="428" t="s">
        <v>99</v>
      </c>
      <c r="D34" s="428" t="s">
        <v>99</v>
      </c>
      <c r="E34" s="438"/>
      <c r="F34" s="438"/>
      <c r="G34" s="428" t="s">
        <v>99</v>
      </c>
      <c r="H34" s="428" t="s">
        <v>99</v>
      </c>
      <c r="I34" s="428" t="s">
        <v>99</v>
      </c>
      <c r="J34" s="439"/>
    </row>
    <row r="35" spans="1:10" s="426" customFormat="1" ht="15.75" thickBot="1">
      <c r="A35" s="426">
        <f t="shared" si="0"/>
        <v>19</v>
      </c>
      <c r="B35" s="438"/>
      <c r="C35" s="428" t="s">
        <v>99</v>
      </c>
      <c r="D35" s="428" t="s">
        <v>99</v>
      </c>
      <c r="E35" s="438"/>
      <c r="F35" s="438"/>
      <c r="G35" s="428" t="s">
        <v>99</v>
      </c>
      <c r="H35" s="428" t="s">
        <v>99</v>
      </c>
      <c r="I35" s="428" t="s">
        <v>99</v>
      </c>
      <c r="J35" s="439"/>
    </row>
    <row r="36" spans="1:10" s="426" customFormat="1" ht="15.75" thickBot="1">
      <c r="A36" s="426">
        <f t="shared" si="0"/>
        <v>20</v>
      </c>
      <c r="B36" s="438"/>
      <c r="C36" s="428" t="s">
        <v>99</v>
      </c>
      <c r="D36" s="428" t="s">
        <v>99</v>
      </c>
      <c r="E36" s="438"/>
      <c r="F36" s="438"/>
      <c r="G36" s="428" t="s">
        <v>99</v>
      </c>
      <c r="H36" s="428" t="s">
        <v>99</v>
      </c>
      <c r="I36" s="428" t="s">
        <v>99</v>
      </c>
      <c r="J36" s="439"/>
    </row>
    <row r="37" spans="1:10" s="426" customFormat="1" ht="15.75" thickBot="1">
      <c r="A37" s="426">
        <f t="shared" si="0"/>
        <v>21</v>
      </c>
      <c r="B37" s="438"/>
      <c r="C37" s="428" t="s">
        <v>99</v>
      </c>
      <c r="D37" s="428" t="s">
        <v>99</v>
      </c>
      <c r="E37" s="438"/>
      <c r="F37" s="438"/>
      <c r="G37" s="428" t="s">
        <v>99</v>
      </c>
      <c r="H37" s="428" t="s">
        <v>99</v>
      </c>
      <c r="I37" s="428" t="s">
        <v>99</v>
      </c>
      <c r="J37" s="439"/>
    </row>
    <row r="38" spans="1:10" s="426" customFormat="1" ht="15.75" thickBot="1">
      <c r="A38" s="426">
        <f t="shared" si="0"/>
        <v>22</v>
      </c>
      <c r="B38" s="438"/>
      <c r="C38" s="428" t="s">
        <v>99</v>
      </c>
      <c r="D38" s="428" t="s">
        <v>99</v>
      </c>
      <c r="E38" s="438"/>
      <c r="F38" s="438"/>
      <c r="G38" s="428" t="s">
        <v>99</v>
      </c>
      <c r="H38" s="428" t="s">
        <v>99</v>
      </c>
      <c r="I38" s="428" t="s">
        <v>99</v>
      </c>
      <c r="J38" s="439"/>
    </row>
    <row r="39" spans="1:10" s="426" customFormat="1" ht="15.75" thickBot="1">
      <c r="A39" s="426">
        <f t="shared" si="0"/>
        <v>23</v>
      </c>
      <c r="B39" s="438"/>
      <c r="C39" s="428" t="s">
        <v>99</v>
      </c>
      <c r="D39" s="428" t="s">
        <v>99</v>
      </c>
      <c r="E39" s="438"/>
      <c r="F39" s="438"/>
      <c r="G39" s="428" t="s">
        <v>99</v>
      </c>
      <c r="H39" s="428" t="s">
        <v>99</v>
      </c>
      <c r="I39" s="428" t="s">
        <v>99</v>
      </c>
      <c r="J39" s="439"/>
    </row>
    <row r="40" spans="1:10" s="426" customFormat="1" ht="15.75" thickBot="1">
      <c r="A40" s="426">
        <f t="shared" si="0"/>
        <v>24</v>
      </c>
      <c r="B40" s="438"/>
      <c r="C40" s="428" t="s">
        <v>99</v>
      </c>
      <c r="D40" s="428" t="s">
        <v>99</v>
      </c>
      <c r="E40" s="438"/>
      <c r="F40" s="438"/>
      <c r="G40" s="428" t="s">
        <v>99</v>
      </c>
      <c r="H40" s="428" t="s">
        <v>99</v>
      </c>
      <c r="I40" s="428" t="s">
        <v>99</v>
      </c>
      <c r="J40" s="439"/>
    </row>
    <row r="41" spans="1:10" s="426" customFormat="1" ht="15.75" thickBot="1">
      <c r="A41" s="426">
        <f t="shared" si="0"/>
        <v>25</v>
      </c>
      <c r="B41" s="438"/>
      <c r="C41" s="428" t="s">
        <v>99</v>
      </c>
      <c r="D41" s="428" t="s">
        <v>99</v>
      </c>
      <c r="E41" s="438"/>
      <c r="F41" s="438"/>
      <c r="G41" s="428" t="s">
        <v>99</v>
      </c>
      <c r="H41" s="428" t="s">
        <v>99</v>
      </c>
      <c r="I41" s="428" t="s">
        <v>99</v>
      </c>
      <c r="J41" s="439"/>
    </row>
    <row r="42" spans="1:10" s="426" customFormat="1" ht="15.75" thickBot="1">
      <c r="A42" s="426">
        <f t="shared" si="0"/>
        <v>26</v>
      </c>
      <c r="B42" s="438"/>
      <c r="C42" s="428" t="s">
        <v>99</v>
      </c>
      <c r="D42" s="428" t="s">
        <v>99</v>
      </c>
      <c r="E42" s="438"/>
      <c r="F42" s="438"/>
      <c r="G42" s="428" t="s">
        <v>99</v>
      </c>
      <c r="H42" s="428" t="s">
        <v>99</v>
      </c>
      <c r="I42" s="428" t="s">
        <v>99</v>
      </c>
      <c r="J42" s="439"/>
    </row>
    <row r="43" spans="1:10" s="426" customFormat="1" ht="15.75" thickBot="1">
      <c r="A43" s="426">
        <f t="shared" si="0"/>
        <v>27</v>
      </c>
      <c r="B43" s="438"/>
      <c r="C43" s="428" t="s">
        <v>99</v>
      </c>
      <c r="D43" s="428" t="s">
        <v>99</v>
      </c>
      <c r="E43" s="438"/>
      <c r="F43" s="438"/>
      <c r="G43" s="428" t="s">
        <v>99</v>
      </c>
      <c r="H43" s="428" t="s">
        <v>99</v>
      </c>
      <c r="I43" s="428" t="s">
        <v>99</v>
      </c>
      <c r="J43" s="439"/>
    </row>
    <row r="44" spans="1:10" s="426" customFormat="1" ht="15.75" thickBot="1">
      <c r="A44" s="426">
        <f t="shared" si="0"/>
        <v>28</v>
      </c>
      <c r="B44" s="438"/>
      <c r="C44" s="428" t="s">
        <v>99</v>
      </c>
      <c r="D44" s="428" t="s">
        <v>99</v>
      </c>
      <c r="E44" s="438"/>
      <c r="F44" s="438"/>
      <c r="G44" s="428" t="s">
        <v>99</v>
      </c>
      <c r="H44" s="428" t="s">
        <v>99</v>
      </c>
      <c r="I44" s="428" t="s">
        <v>99</v>
      </c>
      <c r="J44" s="439"/>
    </row>
    <row r="45" spans="1:10" s="426" customFormat="1" ht="15.75" thickBot="1">
      <c r="A45" s="426">
        <f t="shared" si="0"/>
        <v>29</v>
      </c>
      <c r="B45" s="438"/>
      <c r="C45" s="428" t="s">
        <v>99</v>
      </c>
      <c r="D45" s="428" t="s">
        <v>99</v>
      </c>
      <c r="E45" s="438"/>
      <c r="F45" s="438"/>
      <c r="G45" s="428" t="s">
        <v>99</v>
      </c>
      <c r="H45" s="428" t="s">
        <v>99</v>
      </c>
      <c r="I45" s="428" t="s">
        <v>99</v>
      </c>
      <c r="J45" s="439"/>
    </row>
    <row r="46" spans="1:10" s="426" customFormat="1" ht="15.75" thickBot="1">
      <c r="A46" s="426">
        <f t="shared" si="0"/>
        <v>30</v>
      </c>
      <c r="B46" s="438"/>
      <c r="C46" s="428" t="s">
        <v>99</v>
      </c>
      <c r="D46" s="428" t="s">
        <v>99</v>
      </c>
      <c r="E46" s="438"/>
      <c r="F46" s="438"/>
      <c r="G46" s="428" t="s">
        <v>99</v>
      </c>
      <c r="H46" s="428" t="s">
        <v>99</v>
      </c>
      <c r="I46" s="428" t="s">
        <v>99</v>
      </c>
      <c r="J46" s="439"/>
    </row>
    <row r="47" spans="1:10" s="426" customFormat="1" ht="15.75" thickBot="1">
      <c r="A47" s="426">
        <f t="shared" si="0"/>
        <v>31</v>
      </c>
      <c r="B47" s="438"/>
      <c r="C47" s="428" t="s">
        <v>99</v>
      </c>
      <c r="D47" s="428" t="s">
        <v>99</v>
      </c>
      <c r="E47" s="438"/>
      <c r="F47" s="438"/>
      <c r="G47" s="428" t="s">
        <v>99</v>
      </c>
      <c r="H47" s="428" t="s">
        <v>99</v>
      </c>
      <c r="I47" s="428" t="s">
        <v>99</v>
      </c>
      <c r="J47" s="439"/>
    </row>
    <row r="48" spans="1:10" s="426" customFormat="1" ht="15.75" thickBot="1">
      <c r="A48" s="426">
        <f t="shared" si="0"/>
        <v>32</v>
      </c>
      <c r="B48" s="438"/>
      <c r="C48" s="428" t="s">
        <v>99</v>
      </c>
      <c r="D48" s="428" t="s">
        <v>99</v>
      </c>
      <c r="E48" s="438"/>
      <c r="F48" s="438"/>
      <c r="G48" s="428" t="s">
        <v>99</v>
      </c>
      <c r="H48" s="428" t="s">
        <v>99</v>
      </c>
      <c r="I48" s="428" t="s">
        <v>99</v>
      </c>
      <c r="J48" s="439"/>
    </row>
    <row r="49" spans="1:10" s="426" customFormat="1" ht="15.75" thickBot="1">
      <c r="A49" s="426">
        <f t="shared" si="0"/>
        <v>33</v>
      </c>
      <c r="B49" s="438"/>
      <c r="C49" s="428" t="s">
        <v>99</v>
      </c>
      <c r="D49" s="428" t="s">
        <v>99</v>
      </c>
      <c r="E49" s="438"/>
      <c r="F49" s="438"/>
      <c r="G49" s="428" t="s">
        <v>99</v>
      </c>
      <c r="H49" s="428" t="s">
        <v>99</v>
      </c>
      <c r="I49" s="428" t="s">
        <v>99</v>
      </c>
      <c r="J49" s="439"/>
    </row>
    <row r="50" spans="1:10" s="426" customFormat="1" ht="15.75" thickBot="1">
      <c r="A50" s="426">
        <f t="shared" si="0"/>
        <v>34</v>
      </c>
      <c r="B50" s="438"/>
      <c r="C50" s="428" t="s">
        <v>99</v>
      </c>
      <c r="D50" s="428" t="s">
        <v>99</v>
      </c>
      <c r="E50" s="438"/>
      <c r="F50" s="438"/>
      <c r="G50" s="428" t="s">
        <v>99</v>
      </c>
      <c r="H50" s="428" t="s">
        <v>99</v>
      </c>
      <c r="I50" s="428" t="s">
        <v>99</v>
      </c>
      <c r="J50" s="439"/>
    </row>
    <row r="51" spans="1:10" s="426" customFormat="1" ht="15.75" thickBot="1">
      <c r="A51" s="426">
        <f t="shared" si="0"/>
        <v>35</v>
      </c>
      <c r="B51" s="438"/>
      <c r="C51" s="428" t="s">
        <v>99</v>
      </c>
      <c r="D51" s="428" t="s">
        <v>99</v>
      </c>
      <c r="E51" s="438"/>
      <c r="F51" s="438"/>
      <c r="G51" s="428" t="s">
        <v>99</v>
      </c>
      <c r="H51" s="428" t="s">
        <v>99</v>
      </c>
      <c r="I51" s="428" t="s">
        <v>99</v>
      </c>
      <c r="J51" s="439"/>
    </row>
    <row r="52" spans="1:10" s="426" customFormat="1" ht="15.75" thickBot="1">
      <c r="A52" s="426">
        <f t="shared" si="0"/>
        <v>36</v>
      </c>
      <c r="B52" s="438"/>
      <c r="C52" s="428" t="s">
        <v>99</v>
      </c>
      <c r="D52" s="428" t="s">
        <v>99</v>
      </c>
      <c r="E52" s="438"/>
      <c r="F52" s="438"/>
      <c r="G52" s="428" t="s">
        <v>99</v>
      </c>
      <c r="H52" s="428" t="s">
        <v>99</v>
      </c>
      <c r="I52" s="428" t="s">
        <v>99</v>
      </c>
      <c r="J52" s="439"/>
    </row>
    <row r="53" spans="1:10" s="426" customFormat="1" ht="15.75" thickBot="1">
      <c r="A53" s="426">
        <f t="shared" si="0"/>
        <v>37</v>
      </c>
      <c r="B53" s="438"/>
      <c r="C53" s="428" t="s">
        <v>99</v>
      </c>
      <c r="D53" s="428" t="s">
        <v>99</v>
      </c>
      <c r="E53" s="438"/>
      <c r="F53" s="438"/>
      <c r="G53" s="428" t="s">
        <v>99</v>
      </c>
      <c r="H53" s="428" t="s">
        <v>99</v>
      </c>
      <c r="I53" s="428" t="s">
        <v>99</v>
      </c>
      <c r="J53" s="439"/>
    </row>
    <row r="54" spans="1:10" s="426" customFormat="1" ht="15.75" thickBot="1">
      <c r="A54" s="426">
        <f t="shared" si="0"/>
        <v>38</v>
      </c>
      <c r="B54" s="438"/>
      <c r="C54" s="428" t="s">
        <v>99</v>
      </c>
      <c r="D54" s="428" t="s">
        <v>99</v>
      </c>
      <c r="E54" s="438"/>
      <c r="F54" s="438"/>
      <c r="G54" s="428" t="s">
        <v>99</v>
      </c>
      <c r="H54" s="428" t="s">
        <v>99</v>
      </c>
      <c r="I54" s="428" t="s">
        <v>99</v>
      </c>
      <c r="J54" s="439"/>
    </row>
    <row r="55" spans="1:10" s="426" customFormat="1" ht="15.75" thickBot="1">
      <c r="A55" s="426">
        <f t="shared" si="0"/>
        <v>39</v>
      </c>
      <c r="B55" s="438"/>
      <c r="C55" s="428" t="s">
        <v>99</v>
      </c>
      <c r="D55" s="428" t="s">
        <v>99</v>
      </c>
      <c r="E55" s="438"/>
      <c r="F55" s="438"/>
      <c r="G55" s="428" t="s">
        <v>99</v>
      </c>
      <c r="H55" s="428" t="s">
        <v>99</v>
      </c>
      <c r="I55" s="428" t="s">
        <v>99</v>
      </c>
      <c r="J55" s="439"/>
    </row>
    <row r="56" spans="1:10" s="426" customFormat="1" ht="15.75" thickBot="1">
      <c r="A56" s="426">
        <f t="shared" si="0"/>
        <v>40</v>
      </c>
      <c r="B56" s="438"/>
      <c r="C56" s="428" t="s">
        <v>99</v>
      </c>
      <c r="D56" s="428" t="s">
        <v>99</v>
      </c>
      <c r="E56" s="438"/>
      <c r="F56" s="438"/>
      <c r="G56" s="428" t="s">
        <v>99</v>
      </c>
      <c r="H56" s="428" t="s">
        <v>99</v>
      </c>
      <c r="I56" s="428" t="s">
        <v>99</v>
      </c>
      <c r="J56" s="439"/>
    </row>
    <row r="57" spans="1:10" s="426" customFormat="1" ht="15.75" thickBot="1">
      <c r="A57" s="426">
        <f t="shared" si="0"/>
        <v>41</v>
      </c>
      <c r="B57" s="438"/>
      <c r="C57" s="428" t="s">
        <v>99</v>
      </c>
      <c r="D57" s="428" t="s">
        <v>99</v>
      </c>
      <c r="E57" s="438"/>
      <c r="F57" s="438"/>
      <c r="G57" s="428" t="s">
        <v>99</v>
      </c>
      <c r="H57" s="428" t="s">
        <v>99</v>
      </c>
      <c r="I57" s="428" t="s">
        <v>99</v>
      </c>
      <c r="J57" s="439"/>
    </row>
    <row r="58" spans="1:10" s="426" customFormat="1" ht="15.75" thickBot="1">
      <c r="A58" s="426">
        <f t="shared" si="0"/>
        <v>42</v>
      </c>
      <c r="B58" s="438"/>
      <c r="C58" s="428" t="s">
        <v>99</v>
      </c>
      <c r="D58" s="428" t="s">
        <v>99</v>
      </c>
      <c r="E58" s="438"/>
      <c r="F58" s="438"/>
      <c r="G58" s="428" t="s">
        <v>99</v>
      </c>
      <c r="H58" s="428" t="s">
        <v>99</v>
      </c>
      <c r="I58" s="428" t="s">
        <v>99</v>
      </c>
      <c r="J58" s="439"/>
    </row>
    <row r="59" spans="1:10" s="426" customFormat="1" ht="15.75" thickBot="1">
      <c r="A59" s="426">
        <f t="shared" si="0"/>
        <v>43</v>
      </c>
      <c r="B59" s="438"/>
      <c r="C59" s="428" t="s">
        <v>99</v>
      </c>
      <c r="D59" s="428" t="s">
        <v>99</v>
      </c>
      <c r="E59" s="438"/>
      <c r="F59" s="438"/>
      <c r="G59" s="428" t="s">
        <v>99</v>
      </c>
      <c r="H59" s="428" t="s">
        <v>99</v>
      </c>
      <c r="I59" s="428" t="s">
        <v>99</v>
      </c>
      <c r="J59" s="439"/>
    </row>
    <row r="60" spans="1:10" s="426" customFormat="1" ht="15.75" thickBot="1">
      <c r="A60" s="426">
        <f t="shared" si="0"/>
        <v>44</v>
      </c>
      <c r="B60" s="438"/>
      <c r="C60" s="428" t="s">
        <v>99</v>
      </c>
      <c r="D60" s="428" t="s">
        <v>99</v>
      </c>
      <c r="E60" s="438"/>
      <c r="F60" s="438"/>
      <c r="G60" s="428" t="s">
        <v>99</v>
      </c>
      <c r="H60" s="428" t="s">
        <v>99</v>
      </c>
      <c r="I60" s="428" t="s">
        <v>99</v>
      </c>
      <c r="J60" s="439"/>
    </row>
    <row r="61" spans="1:10" s="426" customFormat="1" ht="15.75" thickBot="1">
      <c r="A61" s="426">
        <f t="shared" si="0"/>
        <v>45</v>
      </c>
      <c r="B61" s="438"/>
      <c r="C61" s="428" t="s">
        <v>99</v>
      </c>
      <c r="D61" s="428" t="s">
        <v>99</v>
      </c>
      <c r="E61" s="438"/>
      <c r="F61" s="438"/>
      <c r="G61" s="428" t="s">
        <v>99</v>
      </c>
      <c r="H61" s="428" t="s">
        <v>99</v>
      </c>
      <c r="I61" s="428" t="s">
        <v>99</v>
      </c>
      <c r="J61" s="439"/>
    </row>
    <row r="62" spans="1:10" s="426" customFormat="1" ht="15.75" thickBot="1">
      <c r="A62" s="426">
        <f t="shared" si="0"/>
        <v>46</v>
      </c>
      <c r="B62" s="438"/>
      <c r="C62" s="428" t="s">
        <v>99</v>
      </c>
      <c r="D62" s="428" t="s">
        <v>99</v>
      </c>
      <c r="E62" s="438"/>
      <c r="F62" s="438"/>
      <c r="G62" s="428" t="s">
        <v>99</v>
      </c>
      <c r="H62" s="428" t="s">
        <v>99</v>
      </c>
      <c r="I62" s="428" t="s">
        <v>99</v>
      </c>
      <c r="J62" s="439"/>
    </row>
    <row r="63" spans="1:10" s="426" customFormat="1" ht="15.75" thickBot="1">
      <c r="A63" s="426">
        <f t="shared" si="0"/>
        <v>47</v>
      </c>
      <c r="B63" s="438"/>
      <c r="C63" s="428" t="s">
        <v>99</v>
      </c>
      <c r="D63" s="428" t="s">
        <v>99</v>
      </c>
      <c r="E63" s="438"/>
      <c r="F63" s="438"/>
      <c r="G63" s="428" t="s">
        <v>99</v>
      </c>
      <c r="H63" s="428" t="s">
        <v>99</v>
      </c>
      <c r="I63" s="428" t="s">
        <v>99</v>
      </c>
      <c r="J63" s="439"/>
    </row>
    <row r="64" spans="1:10" s="426" customFormat="1" ht="15.75" thickBot="1">
      <c r="A64" s="426">
        <f t="shared" si="0"/>
        <v>48</v>
      </c>
      <c r="B64" s="438"/>
      <c r="C64" s="428" t="s">
        <v>99</v>
      </c>
      <c r="D64" s="428" t="s">
        <v>99</v>
      </c>
      <c r="E64" s="438"/>
      <c r="F64" s="438"/>
      <c r="G64" s="428" t="s">
        <v>99</v>
      </c>
      <c r="H64" s="428" t="s">
        <v>99</v>
      </c>
      <c r="I64" s="428" t="s">
        <v>99</v>
      </c>
      <c r="J64" s="439"/>
    </row>
    <row r="65" spans="1:10" s="426" customFormat="1" ht="15.75" thickBot="1">
      <c r="A65" s="426">
        <f t="shared" si="0"/>
        <v>49</v>
      </c>
      <c r="B65" s="438"/>
      <c r="C65" s="428" t="s">
        <v>99</v>
      </c>
      <c r="D65" s="428" t="s">
        <v>99</v>
      </c>
      <c r="E65" s="438"/>
      <c r="F65" s="438"/>
      <c r="G65" s="428" t="s">
        <v>99</v>
      </c>
      <c r="H65" s="428" t="s">
        <v>99</v>
      </c>
      <c r="I65" s="428" t="s">
        <v>99</v>
      </c>
      <c r="J65" s="439"/>
    </row>
    <row r="66" spans="1:10" s="426" customFormat="1" ht="15.75" thickBot="1">
      <c r="A66" s="426">
        <f t="shared" si="0"/>
        <v>50</v>
      </c>
      <c r="B66" s="438"/>
      <c r="C66" s="428" t="s">
        <v>99</v>
      </c>
      <c r="D66" s="428" t="s">
        <v>99</v>
      </c>
      <c r="E66" s="438"/>
      <c r="F66" s="438"/>
      <c r="G66" s="428" t="s">
        <v>99</v>
      </c>
      <c r="H66" s="428" t="s">
        <v>99</v>
      </c>
      <c r="I66" s="428" t="s">
        <v>99</v>
      </c>
      <c r="J66" s="439"/>
    </row>
    <row r="67" spans="2:10" ht="17.25">
      <c r="B67" s="333"/>
      <c r="C67" s="334"/>
      <c r="D67" s="334"/>
      <c r="E67" s="333"/>
      <c r="F67" s="333"/>
      <c r="G67" s="334"/>
      <c r="H67" s="334"/>
      <c r="I67" s="334"/>
      <c r="J67" s="333"/>
    </row>
    <row r="68" spans="6:7" ht="17.25">
      <c r="F68"/>
      <c r="G68"/>
    </row>
  </sheetData>
  <sheetProtection password="DCEC" sheet="1" formatCells="0" insertRows="0"/>
  <mergeCells count="4">
    <mergeCell ref="C9:F9"/>
    <mergeCell ref="C10:F10"/>
    <mergeCell ref="E11:G11"/>
    <mergeCell ref="E12:G12"/>
  </mergeCells>
  <dataValidations count="4">
    <dataValidation type="list" allowBlank="1" showInputMessage="1" showErrorMessage="1" sqref="C67:D67">
      <formula1>"Select One, IPC, PC"</formula1>
    </dataValidation>
    <dataValidation type="list" allowBlank="1" showInputMessage="1" showErrorMessage="1" sqref="G9:G10 H17:I67 D17:D66">
      <formula1>"Select One, YES, NO"</formula1>
    </dataValidation>
    <dataValidation type="list" allowBlank="1" showInputMessage="1" showErrorMessage="1" sqref="G17:G67">
      <formula1>"Select One, Active, Dissolved/Closed"</formula1>
    </dataValidation>
    <dataValidation type="list" allowBlank="1" showInputMessage="1" showErrorMessage="1" sqref="C17:C66">
      <formula1>"Select One, IPC, UPC"</formula1>
    </dataValidation>
  </dataValidations>
  <printOptions/>
  <pageMargins left="0.7" right="0.7" top="0.75" bottom="0.75" header="0.3" footer="0.3"/>
  <pageSetup fitToHeight="1" fitToWidth="1" horizontalDpi="300" verticalDpi="300" orientation="landscape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78"/>
  <sheetViews>
    <sheetView zoomScalePageLayoutView="0" workbookViewId="0" topLeftCell="A1">
      <selection activeCell="B19" sqref="B19"/>
    </sheetView>
  </sheetViews>
  <sheetFormatPr defaultColWidth="8.8984375" defaultRowHeight="15"/>
  <cols>
    <col min="1" max="1" width="43" style="75" customWidth="1"/>
    <col min="2" max="3" width="15.8984375" style="75" bestFit="1" customWidth="1"/>
    <col min="4" max="16384" width="8.8984375" style="4" customWidth="1"/>
  </cols>
  <sheetData>
    <row r="1" spans="1:3" ht="24">
      <c r="A1" s="422" t="str">
        <f>JURAT!A8</f>
        <v>CAPTIVE INSURANCE COMPANY</v>
      </c>
      <c r="B1" s="331"/>
      <c r="C1" s="14" t="s">
        <v>0</v>
      </c>
    </row>
    <row r="2" spans="1:3" ht="15.75">
      <c r="A2" s="326" t="str">
        <f>JURAT!H4</f>
        <v>0000</v>
      </c>
      <c r="B2" s="17"/>
      <c r="C2" s="14"/>
    </row>
    <row r="3" spans="1:3" ht="15.75">
      <c r="A3" s="30"/>
      <c r="B3" s="27"/>
      <c r="C3" s="27"/>
    </row>
    <row r="4" spans="1:3" ht="15.75">
      <c r="A4" s="31" t="s">
        <v>2</v>
      </c>
      <c r="B4" s="32"/>
      <c r="C4" s="33"/>
    </row>
    <row r="5" spans="1:3" ht="15.75">
      <c r="A5" s="34" t="s">
        <v>4</v>
      </c>
      <c r="B5" s="218">
        <v>-1</v>
      </c>
      <c r="C5" s="219">
        <v>-2</v>
      </c>
    </row>
    <row r="6" spans="1:3" ht="15.75">
      <c r="A6" s="35"/>
      <c r="B6" s="416">
        <f>+JURAT!K10</f>
        <v>45291</v>
      </c>
      <c r="C6" s="416">
        <f>+JURAT!K11</f>
        <v>44926</v>
      </c>
    </row>
    <row r="7" spans="1:4" ht="15.75">
      <c r="A7" s="35"/>
      <c r="B7" s="36" t="s">
        <v>6</v>
      </c>
      <c r="C7" s="36" t="s">
        <v>7</v>
      </c>
      <c r="D7" s="5"/>
    </row>
    <row r="8" spans="1:4" ht="15.75">
      <c r="A8" s="35" t="s">
        <v>100</v>
      </c>
      <c r="B8" s="37">
        <f>'CASH AND INV SCHEDULE'!C34</f>
        <v>0</v>
      </c>
      <c r="C8" s="38"/>
      <c r="D8" s="8"/>
    </row>
    <row r="9" spans="1:4" ht="15.75">
      <c r="A9" s="35" t="s">
        <v>101</v>
      </c>
      <c r="B9" s="39">
        <f>'CASH AND INV SCHEDULE'!D34</f>
        <v>0</v>
      </c>
      <c r="C9" s="38"/>
      <c r="D9" s="8"/>
    </row>
    <row r="10" spans="1:4" ht="15.75">
      <c r="A10" s="35" t="s">
        <v>102</v>
      </c>
      <c r="B10" s="39">
        <f>'CASH AND INV SCHEDULE'!E34</f>
        <v>0</v>
      </c>
      <c r="C10" s="38"/>
      <c r="D10" s="8"/>
    </row>
    <row r="11" spans="1:4" ht="15.75">
      <c r="A11" s="35" t="s">
        <v>147</v>
      </c>
      <c r="B11" s="40">
        <f>'CASH AND INV SCHEDULE'!F34</f>
        <v>0</v>
      </c>
      <c r="C11" s="41"/>
      <c r="D11" s="8"/>
    </row>
    <row r="12" spans="1:4" ht="15.75">
      <c r="A12" s="42" t="s">
        <v>17</v>
      </c>
      <c r="B12" s="43">
        <f>SUM(B8:B11)</f>
        <v>0</v>
      </c>
      <c r="C12" s="44">
        <f>SUM(C8:C11)</f>
        <v>0</v>
      </c>
      <c r="D12" s="6"/>
    </row>
    <row r="13" spans="1:4" ht="15.75">
      <c r="A13" s="42"/>
      <c r="B13" s="45"/>
      <c r="C13" s="46"/>
      <c r="D13" s="6"/>
    </row>
    <row r="14" spans="1:4" ht="15.75">
      <c r="A14" s="35" t="s">
        <v>16</v>
      </c>
      <c r="B14" s="47" t="s">
        <v>1</v>
      </c>
      <c r="C14" s="48" t="s">
        <v>1</v>
      </c>
      <c r="D14" s="6"/>
    </row>
    <row r="15" spans="1:4" ht="15.75">
      <c r="A15" s="49" t="s">
        <v>103</v>
      </c>
      <c r="B15" s="39">
        <f>'CASH AND INV SCHEDULE'!G34</f>
        <v>0</v>
      </c>
      <c r="C15" s="38"/>
      <c r="D15" s="8">
        <f>IF(B15='CASH AND INV SCHEDULE'!G34,"","Must Equal page 2 cont., Col. I")</f>
      </c>
    </row>
    <row r="16" spans="1:4" ht="15.75">
      <c r="A16" s="49" t="s">
        <v>104</v>
      </c>
      <c r="B16" s="40">
        <f>'CASH AND INV SCHEDULE'!H34</f>
        <v>0</v>
      </c>
      <c r="C16" s="41"/>
      <c r="D16" s="8">
        <f>IF(B16='CASH AND INV SCHEDULE'!H34,"","Must Equal page 2 cont., Col. J")</f>
      </c>
    </row>
    <row r="17" spans="1:3" ht="15.75">
      <c r="A17" s="42" t="s">
        <v>19</v>
      </c>
      <c r="B17" s="39">
        <f>+B12+B15+B16</f>
        <v>0</v>
      </c>
      <c r="C17" s="50">
        <f>+C12+C15+C16</f>
        <v>0</v>
      </c>
    </row>
    <row r="18" spans="1:3" ht="15.75">
      <c r="A18" s="35"/>
      <c r="B18" s="47"/>
      <c r="C18" s="48"/>
    </row>
    <row r="19" spans="1:3" ht="15.75">
      <c r="A19" s="35" t="s">
        <v>105</v>
      </c>
      <c r="B19" s="51"/>
      <c r="C19" s="38"/>
    </row>
    <row r="20" spans="1:3" ht="15.75">
      <c r="A20" s="35" t="s">
        <v>106</v>
      </c>
      <c r="B20" s="51"/>
      <c r="C20" s="38"/>
    </row>
    <row r="21" spans="1:3" ht="15.75">
      <c r="A21" s="35" t="s">
        <v>137</v>
      </c>
      <c r="B21" s="51"/>
      <c r="C21" s="38"/>
    </row>
    <row r="22" spans="1:3" ht="15.75">
      <c r="A22" s="42"/>
      <c r="B22" s="45"/>
      <c r="C22" s="52"/>
    </row>
    <row r="23" spans="1:3" ht="15.75">
      <c r="A23" s="35" t="s">
        <v>107</v>
      </c>
      <c r="B23" s="39">
        <f>'(7) UNPAID LOSS &amp; LAE'!E53</f>
        <v>0</v>
      </c>
      <c r="C23" s="38"/>
    </row>
    <row r="24" spans="1:3" ht="15.75">
      <c r="A24" s="35" t="s">
        <v>108</v>
      </c>
      <c r="B24" s="53"/>
      <c r="C24" s="41"/>
    </row>
    <row r="25" spans="1:3" ht="15.75">
      <c r="A25" s="42" t="s">
        <v>18</v>
      </c>
      <c r="B25" s="43">
        <f>SUM(B23:B24)</f>
        <v>0</v>
      </c>
      <c r="C25" s="44">
        <f>SUM(C23:C24)</f>
        <v>0</v>
      </c>
    </row>
    <row r="26" spans="1:3" ht="15.75">
      <c r="A26" s="42"/>
      <c r="B26" s="45"/>
      <c r="C26" s="46"/>
    </row>
    <row r="27" spans="1:3" ht="15.75">
      <c r="A27" s="35" t="s">
        <v>109</v>
      </c>
      <c r="B27" s="51"/>
      <c r="C27" s="38"/>
    </row>
    <row r="28" spans="1:3" ht="15.75">
      <c r="A28" s="35" t="s">
        <v>110</v>
      </c>
      <c r="B28" s="37">
        <f>'(6a) REINSURANCE CEDED'!J68</f>
        <v>0</v>
      </c>
      <c r="C28" s="38"/>
    </row>
    <row r="29" spans="1:3" ht="15.75">
      <c r="A29" s="35" t="s">
        <v>111</v>
      </c>
      <c r="B29" s="51"/>
      <c r="C29" s="38"/>
    </row>
    <row r="30" spans="1:3" ht="15.75">
      <c r="A30" s="35" t="s">
        <v>112</v>
      </c>
      <c r="B30" s="51"/>
      <c r="C30" s="38"/>
    </row>
    <row r="31" spans="1:3" ht="15.75">
      <c r="A31" s="54" t="s">
        <v>113</v>
      </c>
      <c r="B31" s="51"/>
      <c r="C31" s="38"/>
    </row>
    <row r="32" spans="1:3" ht="15.75">
      <c r="A32" s="54" t="s">
        <v>114</v>
      </c>
      <c r="B32" s="51"/>
      <c r="C32" s="38"/>
    </row>
    <row r="33" spans="1:3" ht="15.75">
      <c r="A33" s="54" t="s">
        <v>115</v>
      </c>
      <c r="B33" s="51"/>
      <c r="C33" s="38"/>
    </row>
    <row r="34" spans="1:3" ht="15.75">
      <c r="A34" s="35" t="s">
        <v>98</v>
      </c>
      <c r="B34" s="47" t="s">
        <v>1</v>
      </c>
      <c r="C34" s="55" t="s">
        <v>1</v>
      </c>
    </row>
    <row r="35" spans="1:3" ht="15.75">
      <c r="A35" s="49" t="s">
        <v>116</v>
      </c>
      <c r="B35" s="51"/>
      <c r="C35" s="38"/>
    </row>
    <row r="36" spans="1:3" ht="15.75">
      <c r="A36" s="49" t="s">
        <v>117</v>
      </c>
      <c r="B36" s="51"/>
      <c r="C36" s="38"/>
    </row>
    <row r="37" spans="1:3" ht="15.75">
      <c r="A37" s="49" t="s">
        <v>118</v>
      </c>
      <c r="B37" s="51"/>
      <c r="C37" s="38"/>
    </row>
    <row r="38" spans="1:3" ht="15.75">
      <c r="A38" s="49" t="s">
        <v>119</v>
      </c>
      <c r="B38" s="51"/>
      <c r="C38" s="38"/>
    </row>
    <row r="39" spans="1:3" ht="15.75">
      <c r="A39" s="35"/>
      <c r="B39" s="56"/>
      <c r="C39" s="57"/>
    </row>
    <row r="40" spans="1:3" ht="16.5" thickBot="1">
      <c r="A40" s="35" t="s">
        <v>120</v>
      </c>
      <c r="B40" s="39">
        <f>B17+SUM(B19:B21)+B25+SUM(B27:B38)</f>
        <v>0</v>
      </c>
      <c r="C40" s="58">
        <f>C17+SUM(C19:C21)+C25+SUM(C27:C38)</f>
        <v>0</v>
      </c>
    </row>
    <row r="41" spans="1:3" ht="16.5" thickTop="1">
      <c r="A41" s="16"/>
      <c r="B41" s="59"/>
      <c r="C41" s="60"/>
    </row>
    <row r="42" spans="1:3" ht="15.75">
      <c r="A42" s="61"/>
      <c r="B42" s="62"/>
      <c r="C42" s="63"/>
    </row>
    <row r="43" spans="1:3" ht="15.75">
      <c r="A43" s="34" t="s">
        <v>13</v>
      </c>
      <c r="B43" s="64"/>
      <c r="C43" s="65"/>
    </row>
    <row r="44" spans="1:3" ht="15.75">
      <c r="A44" s="35" t="s">
        <v>1</v>
      </c>
      <c r="B44" s="66">
        <f>B6</f>
        <v>45291</v>
      </c>
      <c r="C44" s="66">
        <f>C6</f>
        <v>44926</v>
      </c>
    </row>
    <row r="45" spans="1:3" ht="15.75">
      <c r="A45" s="35"/>
      <c r="B45" s="67" t="s">
        <v>14</v>
      </c>
      <c r="C45" s="68" t="s">
        <v>8</v>
      </c>
    </row>
    <row r="46" spans="1:3" ht="15.75">
      <c r="A46" s="35" t="s">
        <v>1</v>
      </c>
      <c r="B46" s="56"/>
      <c r="C46" s="48"/>
    </row>
    <row r="47" spans="1:3" ht="15.75">
      <c r="A47" s="35" t="s">
        <v>189</v>
      </c>
      <c r="B47" s="39">
        <f>'(7) UNPAID LOSS &amp; LAE'!B53+'(7) UNPAID LOSS &amp; LAE'!C53+'(7) UNPAID LOSS &amp; LAE'!D53</f>
        <v>0</v>
      </c>
      <c r="C47" s="38"/>
    </row>
    <row r="48" spans="1:3" ht="15.75">
      <c r="A48" s="35"/>
      <c r="B48" s="69"/>
      <c r="C48" s="55"/>
    </row>
    <row r="49" spans="1:3" ht="15.75">
      <c r="A49" s="35" t="s">
        <v>192</v>
      </c>
      <c r="B49" s="51"/>
      <c r="C49" s="38"/>
    </row>
    <row r="50" spans="1:3" ht="15.75">
      <c r="A50" s="35" t="s">
        <v>193</v>
      </c>
      <c r="B50" s="51"/>
      <c r="C50" s="38"/>
    </row>
    <row r="51" spans="1:3" ht="15.75">
      <c r="A51" s="35" t="s">
        <v>194</v>
      </c>
      <c r="B51" s="51"/>
      <c r="C51" s="38"/>
    </row>
    <row r="52" spans="1:3" ht="15.75">
      <c r="A52" s="35" t="s">
        <v>195</v>
      </c>
      <c r="B52" s="51"/>
      <c r="C52" s="38"/>
    </row>
    <row r="53" spans="1:3" ht="15.75">
      <c r="A53" s="35" t="s">
        <v>196</v>
      </c>
      <c r="B53" s="51"/>
      <c r="C53" s="38"/>
    </row>
    <row r="54" spans="1:3" ht="15.75">
      <c r="A54" s="35" t="s">
        <v>197</v>
      </c>
      <c r="B54" s="51"/>
      <c r="C54" s="38"/>
    </row>
    <row r="55" spans="1:3" ht="15.75">
      <c r="A55" s="35" t="s">
        <v>198</v>
      </c>
      <c r="B55" s="51"/>
      <c r="C55" s="38"/>
    </row>
    <row r="56" spans="1:3" ht="15.75">
      <c r="A56" s="35" t="s">
        <v>199</v>
      </c>
      <c r="B56" s="51"/>
      <c r="C56" s="38"/>
    </row>
    <row r="57" spans="1:3" ht="15.75">
      <c r="A57" s="35" t="s">
        <v>200</v>
      </c>
      <c r="B57" s="51"/>
      <c r="C57" s="38"/>
    </row>
    <row r="58" spans="1:3" ht="15.75">
      <c r="A58" s="35" t="s">
        <v>201</v>
      </c>
      <c r="B58" s="51"/>
      <c r="C58" s="38"/>
    </row>
    <row r="59" spans="1:3" ht="15.75">
      <c r="A59" s="35" t="s">
        <v>202</v>
      </c>
      <c r="B59" s="51"/>
      <c r="C59" s="38"/>
    </row>
    <row r="60" spans="1:3" ht="15.75">
      <c r="A60" s="35" t="s">
        <v>203</v>
      </c>
      <c r="B60" s="51"/>
      <c r="C60" s="38"/>
    </row>
    <row r="61" spans="1:3" ht="15.75">
      <c r="A61" s="35" t="s">
        <v>204</v>
      </c>
      <c r="B61" s="70"/>
      <c r="C61" s="55"/>
    </row>
    <row r="62" spans="1:3" ht="15.75">
      <c r="A62" s="49" t="s">
        <v>116</v>
      </c>
      <c r="B62" s="51"/>
      <c r="C62" s="38"/>
    </row>
    <row r="63" spans="1:3" ht="15.75">
      <c r="A63" s="49" t="s">
        <v>117</v>
      </c>
      <c r="B63" s="51"/>
      <c r="C63" s="38"/>
    </row>
    <row r="64" spans="1:3" ht="15.75">
      <c r="A64" s="49" t="s">
        <v>118</v>
      </c>
      <c r="B64" s="51"/>
      <c r="C64" s="38"/>
    </row>
    <row r="65" spans="1:3" ht="15.75">
      <c r="A65" s="35"/>
      <c r="B65" s="56"/>
      <c r="C65" s="57"/>
    </row>
    <row r="66" spans="1:3" ht="15.75">
      <c r="A66" s="35" t="s">
        <v>205</v>
      </c>
      <c r="B66" s="39">
        <f>SUM(B47:B65)</f>
        <v>0</v>
      </c>
      <c r="C66" s="50">
        <f>SUM(C47:C65)</f>
        <v>0</v>
      </c>
    </row>
    <row r="67" spans="1:3" ht="15.75">
      <c r="A67" s="35"/>
      <c r="B67" s="56"/>
      <c r="C67" s="57"/>
    </row>
    <row r="68" spans="1:3" ht="15.75">
      <c r="A68" s="35" t="s">
        <v>206</v>
      </c>
      <c r="B68" s="47"/>
      <c r="C68" s="48"/>
    </row>
    <row r="69" spans="1:3" ht="15.75">
      <c r="A69" s="35" t="s">
        <v>121</v>
      </c>
      <c r="B69" s="51"/>
      <c r="C69" s="38"/>
    </row>
    <row r="70" spans="1:3" ht="15.75">
      <c r="A70" s="35" t="s">
        <v>122</v>
      </c>
      <c r="B70" s="51"/>
      <c r="C70" s="38"/>
    </row>
    <row r="71" spans="1:3" ht="15.75">
      <c r="A71" s="35" t="s">
        <v>123</v>
      </c>
      <c r="B71" s="51"/>
      <c r="C71" s="38"/>
    </row>
    <row r="72" spans="1:3" ht="15.75">
      <c r="A72" s="49" t="s">
        <v>119</v>
      </c>
      <c r="B72" s="51"/>
      <c r="C72" s="38"/>
    </row>
    <row r="73" spans="1:3" ht="15.75">
      <c r="A73" s="49" t="s">
        <v>255</v>
      </c>
      <c r="B73" s="51"/>
      <c r="C73" s="38"/>
    </row>
    <row r="74" spans="1:3" ht="15.75">
      <c r="A74" s="35" t="s">
        <v>207</v>
      </c>
      <c r="B74" s="51"/>
      <c r="C74" s="38"/>
    </row>
    <row r="75" spans="1:3" ht="15.75">
      <c r="A75" s="35"/>
      <c r="B75" s="56"/>
      <c r="C75" s="57"/>
    </row>
    <row r="76" spans="1:3" ht="15.75">
      <c r="A76" s="35" t="s">
        <v>208</v>
      </c>
      <c r="B76" s="39">
        <f>SUM(B69:B75)</f>
        <v>0</v>
      </c>
      <c r="C76" s="50">
        <f>SUM(C69:C75)</f>
        <v>0</v>
      </c>
    </row>
    <row r="77" spans="1:3" ht="15.75">
      <c r="A77" s="35" t="s">
        <v>250</v>
      </c>
      <c r="B77" s="71"/>
      <c r="C77" s="57"/>
    </row>
    <row r="78" spans="1:3" ht="16.5" thickBot="1">
      <c r="A78" s="72" t="s">
        <v>209</v>
      </c>
      <c r="B78" s="73">
        <f>B66+B76</f>
        <v>0</v>
      </c>
      <c r="C78" s="74">
        <f>C66+C76</f>
        <v>0</v>
      </c>
    </row>
    <row r="79" ht="18" thickTop="1"/>
  </sheetData>
  <sheetProtection password="DCEC" sheet="1" formatColumns="0" formatRows="0"/>
  <printOptions/>
  <pageMargins left="0.7" right="0.7" top="0.25" bottom="0.25" header="0.3" footer="0.3"/>
  <pageSetup fitToHeight="1" fitToWidth="1" horizontalDpi="600" verticalDpi="600" orientation="portrait" paperSize="5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44"/>
  <sheetViews>
    <sheetView zoomScalePageLayoutView="0" workbookViewId="0" topLeftCell="A1">
      <selection activeCell="A9" sqref="A9"/>
    </sheetView>
  </sheetViews>
  <sheetFormatPr defaultColWidth="8.8984375" defaultRowHeight="15"/>
  <cols>
    <col min="1" max="1" width="29.59765625" style="75" bestFit="1" customWidth="1"/>
    <col min="2" max="2" width="23.796875" style="75" bestFit="1" customWidth="1"/>
    <col min="3" max="7" width="15.8984375" style="75" bestFit="1" customWidth="1"/>
    <col min="8" max="8" width="15.8984375" style="18" bestFit="1" customWidth="1"/>
    <col min="9" max="16384" width="8.8984375" style="75" customWidth="1"/>
  </cols>
  <sheetData>
    <row r="1" spans="1:8" ht="24">
      <c r="A1" s="421" t="str">
        <f>JURAT!A8</f>
        <v>CAPTIVE INSURANCE COMPANY</v>
      </c>
      <c r="B1" s="331"/>
      <c r="C1" s="77"/>
      <c r="D1" s="77"/>
      <c r="E1" s="77"/>
      <c r="F1" s="77"/>
      <c r="G1" s="77"/>
      <c r="H1" s="254" t="s">
        <v>61</v>
      </c>
    </row>
    <row r="2" spans="1:8" ht="17.25">
      <c r="A2" s="15" t="str">
        <f>+JURAT!H4</f>
        <v>0000</v>
      </c>
      <c r="B2" s="76"/>
      <c r="C2" s="77"/>
      <c r="D2" s="77"/>
      <c r="E2" s="77"/>
      <c r="F2" s="77"/>
      <c r="G2" s="77"/>
      <c r="H2" s="78"/>
    </row>
    <row r="3" spans="2:8" ht="17.25">
      <c r="B3" s="76"/>
      <c r="C3" s="77"/>
      <c r="D3" s="77"/>
      <c r="E3" s="77"/>
      <c r="F3" s="77"/>
      <c r="G3" s="77"/>
      <c r="H3" s="76"/>
    </row>
    <row r="4" spans="1:8" ht="17.25">
      <c r="A4" s="465" t="s">
        <v>35</v>
      </c>
      <c r="B4" s="466"/>
      <c r="C4" s="467"/>
      <c r="D4" s="467"/>
      <c r="E4" s="467"/>
      <c r="F4" s="467"/>
      <c r="G4" s="467"/>
      <c r="H4" s="80"/>
    </row>
    <row r="5" spans="1:8" ht="17.25">
      <c r="A5" s="327">
        <f>+JURAT!A9</f>
        <v>45291</v>
      </c>
      <c r="B5" s="76"/>
      <c r="C5" s="79"/>
      <c r="D5" s="77"/>
      <c r="E5" s="77"/>
      <c r="F5" s="77"/>
      <c r="G5" s="77"/>
      <c r="H5" s="468"/>
    </row>
    <row r="6" spans="1:8" ht="17.25">
      <c r="A6" s="80"/>
      <c r="B6" s="81"/>
      <c r="C6" s="82">
        <v>-1</v>
      </c>
      <c r="D6" s="82">
        <v>-2</v>
      </c>
      <c r="E6" s="82">
        <v>-3</v>
      </c>
      <c r="F6" s="82">
        <v>-4</v>
      </c>
      <c r="G6" s="82">
        <v>-5</v>
      </c>
      <c r="H6" s="83">
        <v>-6</v>
      </c>
    </row>
    <row r="7" spans="1:8" ht="17.25">
      <c r="A7" s="84"/>
      <c r="B7" s="85" t="s">
        <v>135</v>
      </c>
      <c r="C7" s="86" t="s">
        <v>1</v>
      </c>
      <c r="D7" s="86" t="s">
        <v>1</v>
      </c>
      <c r="E7" s="86" t="s">
        <v>46</v>
      </c>
      <c r="F7" s="86" t="s">
        <v>145</v>
      </c>
      <c r="G7" s="86" t="s">
        <v>47</v>
      </c>
      <c r="H7" s="86" t="s">
        <v>47</v>
      </c>
    </row>
    <row r="8" spans="1:8" ht="17.25">
      <c r="A8" s="87" t="s">
        <v>36</v>
      </c>
      <c r="B8" s="417" t="s">
        <v>144</v>
      </c>
      <c r="C8" s="88" t="s">
        <v>44</v>
      </c>
      <c r="D8" s="88" t="s">
        <v>45</v>
      </c>
      <c r="E8" s="88" t="s">
        <v>37</v>
      </c>
      <c r="F8" s="88" t="s">
        <v>146</v>
      </c>
      <c r="G8" s="88" t="s">
        <v>48</v>
      </c>
      <c r="H8" s="88" t="s">
        <v>48</v>
      </c>
    </row>
    <row r="9" spans="1:8" ht="17.25">
      <c r="A9" s="89"/>
      <c r="B9" s="90"/>
      <c r="C9" s="91"/>
      <c r="D9" s="91"/>
      <c r="E9" s="91"/>
      <c r="F9" s="91"/>
      <c r="G9" s="91"/>
      <c r="H9" s="91"/>
    </row>
    <row r="10" spans="1:8" ht="17.25">
      <c r="A10" s="89"/>
      <c r="B10" s="89"/>
      <c r="C10" s="91"/>
      <c r="D10" s="91"/>
      <c r="E10" s="91"/>
      <c r="F10" s="91"/>
      <c r="G10" s="91"/>
      <c r="H10" s="91"/>
    </row>
    <row r="11" spans="1:8" ht="17.25">
      <c r="A11" s="89"/>
      <c r="B11" s="89"/>
      <c r="C11" s="91"/>
      <c r="D11" s="91"/>
      <c r="E11" s="91"/>
      <c r="F11" s="91"/>
      <c r="G11" s="91"/>
      <c r="H11" s="91"/>
    </row>
    <row r="12" spans="1:9" ht="17.25">
      <c r="A12" s="89"/>
      <c r="B12" s="89"/>
      <c r="C12" s="91"/>
      <c r="D12" s="91"/>
      <c r="E12" s="91"/>
      <c r="F12" s="91"/>
      <c r="G12" s="91"/>
      <c r="H12" s="91"/>
      <c r="I12" s="253" t="s">
        <v>432</v>
      </c>
    </row>
    <row r="13" spans="1:9" ht="17.25">
      <c r="A13" s="89"/>
      <c r="B13" s="89"/>
      <c r="C13" s="91"/>
      <c r="D13" s="91"/>
      <c r="E13" s="91"/>
      <c r="F13" s="91"/>
      <c r="G13" s="91"/>
      <c r="H13" s="91"/>
      <c r="I13" s="253" t="s">
        <v>319</v>
      </c>
    </row>
    <row r="14" spans="1:8" ht="17.25">
      <c r="A14" s="89"/>
      <c r="B14" s="89"/>
      <c r="C14" s="91"/>
      <c r="D14" s="91"/>
      <c r="E14" s="91"/>
      <c r="F14" s="91"/>
      <c r="G14" s="91"/>
      <c r="H14" s="91"/>
    </row>
    <row r="15" spans="1:8" ht="17.25">
      <c r="A15" s="89"/>
      <c r="B15" s="89"/>
      <c r="C15" s="91"/>
      <c r="D15" s="91"/>
      <c r="E15" s="91"/>
      <c r="F15" s="91"/>
      <c r="G15" s="91"/>
      <c r="H15" s="91"/>
    </row>
    <row r="16" spans="1:8" ht="17.25">
      <c r="A16" s="89"/>
      <c r="B16" s="89"/>
      <c r="C16" s="91"/>
      <c r="D16" s="91"/>
      <c r="E16" s="91"/>
      <c r="F16" s="91"/>
      <c r="G16" s="91"/>
      <c r="H16" s="91"/>
    </row>
    <row r="17" spans="1:8" ht="17.25">
      <c r="A17" s="89"/>
      <c r="B17" s="89"/>
      <c r="C17" s="91"/>
      <c r="D17" s="91"/>
      <c r="E17" s="91"/>
      <c r="F17" s="91"/>
      <c r="G17" s="91"/>
      <c r="H17" s="91"/>
    </row>
    <row r="18" spans="1:8" ht="17.25">
      <c r="A18" s="89"/>
      <c r="B18" s="89"/>
      <c r="C18" s="91"/>
      <c r="D18" s="91"/>
      <c r="E18" s="91"/>
      <c r="F18" s="91"/>
      <c r="G18" s="91"/>
      <c r="H18" s="91"/>
    </row>
    <row r="19" spans="1:8" ht="17.25">
      <c r="A19" s="89"/>
      <c r="B19" s="89"/>
      <c r="C19" s="91"/>
      <c r="D19" s="91"/>
      <c r="E19" s="91"/>
      <c r="F19" s="91"/>
      <c r="G19" s="91"/>
      <c r="H19" s="91"/>
    </row>
    <row r="20" spans="1:8" ht="17.25">
      <c r="A20" s="89"/>
      <c r="B20" s="89"/>
      <c r="C20" s="91"/>
      <c r="D20" s="91"/>
      <c r="E20" s="91"/>
      <c r="F20" s="91"/>
      <c r="G20" s="91"/>
      <c r="H20" s="91"/>
    </row>
    <row r="21" spans="1:8" ht="17.25">
      <c r="A21" s="89"/>
      <c r="B21" s="89"/>
      <c r="C21" s="91"/>
      <c r="D21" s="91"/>
      <c r="E21" s="91"/>
      <c r="F21" s="91"/>
      <c r="G21" s="91"/>
      <c r="H21" s="91"/>
    </row>
    <row r="22" spans="1:8" ht="17.25">
      <c r="A22" s="89"/>
      <c r="B22" s="89"/>
      <c r="C22" s="91"/>
      <c r="D22" s="91"/>
      <c r="E22" s="91"/>
      <c r="F22" s="91"/>
      <c r="G22" s="91"/>
      <c r="H22" s="91"/>
    </row>
    <row r="23" spans="1:8" ht="17.25">
      <c r="A23" s="89"/>
      <c r="B23" s="89"/>
      <c r="C23" s="91"/>
      <c r="D23" s="91"/>
      <c r="E23" s="91"/>
      <c r="F23" s="91"/>
      <c r="G23" s="91"/>
      <c r="H23" s="91"/>
    </row>
    <row r="24" spans="1:8" ht="17.25">
      <c r="A24" s="89"/>
      <c r="B24" s="89"/>
      <c r="C24" s="91"/>
      <c r="D24" s="91"/>
      <c r="E24" s="91"/>
      <c r="F24" s="91"/>
      <c r="G24" s="91"/>
      <c r="H24" s="91"/>
    </row>
    <row r="25" spans="1:8" ht="17.25">
      <c r="A25" s="89"/>
      <c r="B25" s="89"/>
      <c r="C25" s="91"/>
      <c r="D25" s="91"/>
      <c r="E25" s="91"/>
      <c r="F25" s="91"/>
      <c r="G25" s="91"/>
      <c r="H25" s="91"/>
    </row>
    <row r="26" spans="1:8" ht="17.25">
      <c r="A26" s="89"/>
      <c r="B26" s="89"/>
      <c r="C26" s="91"/>
      <c r="D26" s="91"/>
      <c r="E26" s="91"/>
      <c r="F26" s="91"/>
      <c r="G26" s="91"/>
      <c r="H26" s="91"/>
    </row>
    <row r="27" spans="1:8" ht="17.25">
      <c r="A27" s="89"/>
      <c r="B27" s="89"/>
      <c r="C27" s="91"/>
      <c r="D27" s="91"/>
      <c r="E27" s="91"/>
      <c r="F27" s="91"/>
      <c r="G27" s="91"/>
      <c r="H27" s="91"/>
    </row>
    <row r="28" spans="1:8" ht="17.25">
      <c r="A28" s="89"/>
      <c r="B28" s="89"/>
      <c r="C28" s="91"/>
      <c r="D28" s="91"/>
      <c r="E28" s="91"/>
      <c r="F28" s="91"/>
      <c r="G28" s="91"/>
      <c r="H28" s="91"/>
    </row>
    <row r="29" spans="1:8" ht="17.25">
      <c r="A29" s="89"/>
      <c r="B29" s="89"/>
      <c r="C29" s="91"/>
      <c r="D29" s="91"/>
      <c r="E29" s="91"/>
      <c r="F29" s="91"/>
      <c r="G29" s="91"/>
      <c r="H29" s="91"/>
    </row>
    <row r="30" spans="1:8" ht="17.25">
      <c r="A30" s="89"/>
      <c r="B30" s="89"/>
      <c r="C30" s="91"/>
      <c r="D30" s="91"/>
      <c r="E30" s="91"/>
      <c r="F30" s="91"/>
      <c r="G30" s="91"/>
      <c r="H30" s="91"/>
    </row>
    <row r="31" spans="1:8" ht="17.25">
      <c r="A31" s="89"/>
      <c r="B31" s="89"/>
      <c r="C31" s="91"/>
      <c r="D31" s="91"/>
      <c r="E31" s="91"/>
      <c r="F31" s="91"/>
      <c r="G31" s="91"/>
      <c r="H31" s="91"/>
    </row>
    <row r="32" spans="1:8" ht="17.25">
      <c r="A32" s="92"/>
      <c r="B32" s="92"/>
      <c r="C32" s="93"/>
      <c r="D32" s="93"/>
      <c r="E32" s="93"/>
      <c r="F32" s="93"/>
      <c r="G32" s="93"/>
      <c r="H32" s="93"/>
    </row>
    <row r="33" spans="1:8" ht="17.25">
      <c r="A33" s="251"/>
      <c r="B33" s="251"/>
      <c r="C33" s="268"/>
      <c r="D33" s="268"/>
      <c r="E33" s="268"/>
      <c r="F33" s="268"/>
      <c r="G33" s="268"/>
      <c r="H33" s="268"/>
    </row>
    <row r="34" spans="1:8" ht="18" thickBot="1">
      <c r="A34" s="246"/>
      <c r="B34" s="251"/>
      <c r="C34" s="269">
        <f aca="true" t="shared" si="0" ref="C34:H34">SUM(C9:C32)</f>
        <v>0</v>
      </c>
      <c r="D34" s="269">
        <f t="shared" si="0"/>
        <v>0</v>
      </c>
      <c r="E34" s="269">
        <f t="shared" si="0"/>
        <v>0</v>
      </c>
      <c r="F34" s="269">
        <f t="shared" si="0"/>
        <v>0</v>
      </c>
      <c r="G34" s="269">
        <f t="shared" si="0"/>
        <v>0</v>
      </c>
      <c r="H34" s="269">
        <f t="shared" si="0"/>
        <v>0</v>
      </c>
    </row>
    <row r="35" spans="1:8" ht="18" thickTop="1">
      <c r="A35" s="270"/>
      <c r="B35" s="251"/>
      <c r="C35" s="271" t="s">
        <v>38</v>
      </c>
      <c r="D35" s="271" t="s">
        <v>39</v>
      </c>
      <c r="E35" s="271" t="s">
        <v>40</v>
      </c>
      <c r="F35" s="271" t="s">
        <v>41</v>
      </c>
      <c r="G35" s="271" t="s">
        <v>42</v>
      </c>
      <c r="H35" s="271" t="s">
        <v>43</v>
      </c>
    </row>
    <row r="36" spans="1:8" ht="17.25">
      <c r="A36" s="251"/>
      <c r="B36" s="251"/>
      <c r="C36" s="251"/>
      <c r="D36" s="251"/>
      <c r="E36" s="251"/>
      <c r="F36" s="251"/>
      <c r="G36" s="251"/>
      <c r="H36" s="271"/>
    </row>
    <row r="37" spans="1:7" ht="18" thickBot="1">
      <c r="A37" s="272"/>
      <c r="B37" s="272"/>
      <c r="C37" s="272"/>
      <c r="D37" s="272"/>
      <c r="E37" s="272"/>
      <c r="F37" s="272"/>
      <c r="G37" s="272"/>
    </row>
    <row r="38" spans="1:8" ht="18" thickBot="1">
      <c r="A38" s="272" t="s">
        <v>295</v>
      </c>
      <c r="B38" s="272"/>
      <c r="C38" s="272"/>
      <c r="D38" s="272"/>
      <c r="E38" s="272"/>
      <c r="F38" s="252" t="s">
        <v>99</v>
      </c>
      <c r="G38" s="272"/>
      <c r="H38" s="250"/>
    </row>
    <row r="39" spans="1:8" ht="18" thickBot="1">
      <c r="A39" s="272" t="s">
        <v>269</v>
      </c>
      <c r="B39" s="272"/>
      <c r="C39" s="272"/>
      <c r="D39" s="272"/>
      <c r="E39" s="272"/>
      <c r="F39" s="272"/>
      <c r="G39" s="272"/>
      <c r="H39" s="272"/>
    </row>
    <row r="40" spans="1:8" ht="17.25">
      <c r="A40" s="273" t="s">
        <v>148</v>
      </c>
      <c r="B40" s="563"/>
      <c r="C40" s="564"/>
      <c r="D40" s="564"/>
      <c r="E40" s="564"/>
      <c r="F40" s="564"/>
      <c r="G40" s="564"/>
      <c r="H40" s="565"/>
    </row>
    <row r="41" spans="1:8" ht="17.25">
      <c r="A41" s="272"/>
      <c r="B41" s="566"/>
      <c r="C41" s="567"/>
      <c r="D41" s="567"/>
      <c r="E41" s="567"/>
      <c r="F41" s="567"/>
      <c r="G41" s="567"/>
      <c r="H41" s="568"/>
    </row>
    <row r="42" spans="1:8" ht="18" thickBot="1">
      <c r="A42" s="272"/>
      <c r="B42" s="569"/>
      <c r="C42" s="570"/>
      <c r="D42" s="570"/>
      <c r="E42" s="570"/>
      <c r="F42" s="570"/>
      <c r="G42" s="570"/>
      <c r="H42" s="571"/>
    </row>
    <row r="43" spans="1:7" ht="17.25">
      <c r="A43" s="18"/>
      <c r="B43" s="18"/>
      <c r="C43" s="18"/>
      <c r="D43" s="18"/>
      <c r="E43" s="18"/>
      <c r="F43" s="18"/>
      <c r="G43" s="18"/>
    </row>
    <row r="44" spans="1:7" ht="17.25">
      <c r="A44" s="18"/>
      <c r="B44" s="18"/>
      <c r="C44" s="18"/>
      <c r="D44" s="18"/>
      <c r="E44" s="18"/>
      <c r="F44" s="18"/>
      <c r="G44" s="18"/>
    </row>
  </sheetData>
  <sheetProtection formatColumns="0" formatRows="0" insertRows="0" deleteRows="0"/>
  <mergeCells count="3">
    <mergeCell ref="B40:H40"/>
    <mergeCell ref="B41:H41"/>
    <mergeCell ref="B42:H42"/>
  </mergeCells>
  <dataValidations count="1">
    <dataValidation type="list" allowBlank="1" showInputMessage="1" showErrorMessage="1" sqref="F38">
      <formula1>"Select One, Yes, No"</formula1>
    </dataValidation>
  </dataValidations>
  <printOptions/>
  <pageMargins left="0.7" right="0.7" top="0.25" bottom="0.25" header="0.3" footer="0.3"/>
  <pageSetup fitToHeight="1" fitToWidth="1" horizontalDpi="600" verticalDpi="600" orientation="landscape" paperSize="5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G64"/>
  <sheetViews>
    <sheetView zoomScalePageLayoutView="0" workbookViewId="0" topLeftCell="A1">
      <selection activeCell="B14" sqref="B14"/>
    </sheetView>
  </sheetViews>
  <sheetFormatPr defaultColWidth="8.8984375" defaultRowHeight="15"/>
  <cols>
    <col min="1" max="1" width="40.09765625" style="75" customWidth="1"/>
    <col min="2" max="3" width="15.8984375" style="75" bestFit="1" customWidth="1"/>
    <col min="4" max="4" width="8.8984375" style="75" customWidth="1"/>
    <col min="5" max="6" width="11.59765625" style="75" customWidth="1"/>
    <col min="7" max="16384" width="8.8984375" style="75" customWidth="1"/>
  </cols>
  <sheetData>
    <row r="1" spans="1:3" ht="24">
      <c r="A1" s="420" t="str">
        <f>JURAT!A8</f>
        <v>CAPTIVE INSURANCE COMPANY</v>
      </c>
      <c r="B1" s="331"/>
      <c r="C1" s="14" t="s">
        <v>21</v>
      </c>
    </row>
    <row r="2" spans="1:3" ht="17.25">
      <c r="A2" s="15" t="str">
        <f>+JURAT!H4</f>
        <v>0000</v>
      </c>
      <c r="B2" s="17"/>
      <c r="C2" s="14"/>
    </row>
    <row r="3" spans="1:3" ht="17.25">
      <c r="A3" s="95" t="s">
        <v>22</v>
      </c>
      <c r="B3" s="96"/>
      <c r="C3" s="97"/>
    </row>
    <row r="4" spans="1:3" ht="17.25">
      <c r="A4" s="98"/>
      <c r="B4" s="13">
        <v>-1</v>
      </c>
      <c r="C4" s="220">
        <v>-2</v>
      </c>
    </row>
    <row r="5" spans="1:3" ht="17.25">
      <c r="A5" s="99"/>
      <c r="B5" s="66">
        <f>+'(2) BALANCE SHEET'!B6</f>
        <v>45291</v>
      </c>
      <c r="C5" s="66">
        <f>+'(2) BALANCE SHEET'!C6</f>
        <v>44926</v>
      </c>
    </row>
    <row r="6" spans="1:3" ht="17.25">
      <c r="A6" s="35"/>
      <c r="B6" s="98" t="s">
        <v>6</v>
      </c>
      <c r="C6" s="100" t="s">
        <v>7</v>
      </c>
    </row>
    <row r="7" spans="1:3" ht="17.25">
      <c r="A7" s="35"/>
      <c r="B7" s="99"/>
      <c r="C7" s="101"/>
    </row>
    <row r="8" spans="1:5" ht="17.25">
      <c r="A8" s="35"/>
      <c r="B8" s="35"/>
      <c r="C8" s="102"/>
      <c r="E8" s="94"/>
    </row>
    <row r="9" spans="1:5" ht="17.25">
      <c r="A9" s="35" t="s">
        <v>180</v>
      </c>
      <c r="B9" s="39">
        <f>'(5) PREMIUMS'!B57+'(5) PREMIUMS'!C57-'(5) PREMIUMS'!D57</f>
        <v>0</v>
      </c>
      <c r="C9" s="38"/>
      <c r="E9" s="19"/>
    </row>
    <row r="10" spans="1:5" ht="17.25">
      <c r="A10" s="35" t="s">
        <v>243</v>
      </c>
      <c r="B10" s="39">
        <f>'(5) PREMIUMS'!E57+'(5) PREMIUMS'!G57+'(5) PREMIUMS'!F57-'(5) PREMIUMS'!H57</f>
        <v>0</v>
      </c>
      <c r="C10" s="38"/>
      <c r="E10" s="19"/>
    </row>
    <row r="11" spans="1:5" ht="17.25">
      <c r="A11" s="35" t="s">
        <v>181</v>
      </c>
      <c r="B11" s="103">
        <f>-'(6a) REINSURANCE CEDED'!H68+'(6a) REINSURANCE CEDED'!I68</f>
        <v>0</v>
      </c>
      <c r="C11" s="38"/>
      <c r="E11" s="19"/>
    </row>
    <row r="12" spans="1:7" ht="17.25">
      <c r="A12" s="42" t="s">
        <v>182</v>
      </c>
      <c r="B12" s="39">
        <f>SUM(B9:B11)</f>
        <v>0</v>
      </c>
      <c r="C12" s="44">
        <f>SUM(C9:C11)</f>
        <v>0</v>
      </c>
      <c r="E12" s="19"/>
      <c r="F12" s="19"/>
      <c r="G12" s="94"/>
    </row>
    <row r="13" spans="1:3" ht="17.25">
      <c r="A13" s="35"/>
      <c r="B13" s="47"/>
      <c r="C13" s="38"/>
    </row>
    <row r="14" spans="1:3" ht="17.25">
      <c r="A14" s="35" t="s">
        <v>124</v>
      </c>
      <c r="B14" s="51"/>
      <c r="C14" s="38"/>
    </row>
    <row r="15" spans="1:3" ht="17.25">
      <c r="A15" s="35"/>
      <c r="B15" s="56"/>
      <c r="C15" s="57"/>
    </row>
    <row r="16" spans="1:3" ht="17.25">
      <c r="A16" s="35" t="s">
        <v>125</v>
      </c>
      <c r="B16" s="39">
        <f>SUM(B12:B15)</f>
        <v>0</v>
      </c>
      <c r="C16" s="50">
        <f>SUM(C12:C15)</f>
        <v>0</v>
      </c>
    </row>
    <row r="17" spans="1:3" ht="17.25">
      <c r="A17" s="35" t="s">
        <v>126</v>
      </c>
      <c r="B17" s="51"/>
      <c r="C17" s="38"/>
    </row>
    <row r="18" spans="1:3" ht="17.25">
      <c r="A18" s="35" t="s">
        <v>127</v>
      </c>
      <c r="B18" s="51"/>
      <c r="C18" s="38"/>
    </row>
    <row r="19" spans="1:3" ht="17.25">
      <c r="A19" s="35"/>
      <c r="B19" s="56"/>
      <c r="C19" s="57"/>
    </row>
    <row r="20" spans="1:3" ht="17.25">
      <c r="A20" s="35" t="s">
        <v>128</v>
      </c>
      <c r="B20" s="39">
        <f>SUM(B15:B19)</f>
        <v>0</v>
      </c>
      <c r="C20" s="50">
        <f>SUM(C15:C19)</f>
        <v>0</v>
      </c>
    </row>
    <row r="21" spans="1:3" ht="17.25">
      <c r="A21" s="35"/>
      <c r="B21" s="47"/>
      <c r="C21" s="48"/>
    </row>
    <row r="22" spans="1:3" ht="17.25">
      <c r="A22" s="35" t="s">
        <v>23</v>
      </c>
      <c r="B22" s="47"/>
      <c r="C22" s="48"/>
    </row>
    <row r="23" spans="1:3" ht="17.25">
      <c r="A23" s="35" t="s">
        <v>190</v>
      </c>
      <c r="B23" s="39">
        <f>'(8) LOSS &amp; LAE PAID &amp; INCURRED'!H55</f>
        <v>0</v>
      </c>
      <c r="C23" s="38"/>
    </row>
    <row r="24" spans="1:3" ht="17.25">
      <c r="A24" s="104" t="s">
        <v>309</v>
      </c>
      <c r="B24" s="45"/>
      <c r="C24" s="46"/>
    </row>
    <row r="25" spans="1:3" ht="17.25">
      <c r="A25" s="104" t="s">
        <v>210</v>
      </c>
      <c r="B25" s="51"/>
      <c r="C25" s="38"/>
    </row>
    <row r="26" spans="1:3" ht="17.25">
      <c r="A26" s="104" t="s">
        <v>261</v>
      </c>
      <c r="B26" s="51"/>
      <c r="C26" s="38"/>
    </row>
    <row r="27" spans="1:3" ht="17.25">
      <c r="A27" s="104" t="s">
        <v>310</v>
      </c>
      <c r="B27" s="51"/>
      <c r="C27" s="38"/>
    </row>
    <row r="28" spans="1:3" ht="17.25">
      <c r="A28" s="104" t="s">
        <v>313</v>
      </c>
      <c r="B28" s="105">
        <f>SUM(B25:B27)</f>
        <v>0</v>
      </c>
      <c r="C28" s="106">
        <f>SUM(C25:C27)</f>
        <v>0</v>
      </c>
    </row>
    <row r="29" spans="1:3" ht="17.25">
      <c r="A29" s="104"/>
      <c r="B29" s="46"/>
      <c r="C29" s="107"/>
    </row>
    <row r="30" spans="1:3" ht="17.25">
      <c r="A30" s="35" t="s">
        <v>311</v>
      </c>
      <c r="B30" s="39">
        <f>+B28+B23</f>
        <v>0</v>
      </c>
      <c r="C30" s="50">
        <f>+C28+C23</f>
        <v>0</v>
      </c>
    </row>
    <row r="31" spans="1:3" ht="17.25">
      <c r="A31" s="35" t="s">
        <v>312</v>
      </c>
      <c r="B31" s="105">
        <f>B20-B30</f>
        <v>0</v>
      </c>
      <c r="C31" s="106">
        <f>C20-C30</f>
        <v>0</v>
      </c>
    </row>
    <row r="32" spans="1:3" ht="17.25">
      <c r="A32" s="35" t="s">
        <v>315</v>
      </c>
      <c r="B32" s="47" t="s">
        <v>1</v>
      </c>
      <c r="C32" s="48" t="s">
        <v>1</v>
      </c>
    </row>
    <row r="33" spans="1:3" ht="17.25">
      <c r="A33" s="35" t="s">
        <v>211</v>
      </c>
      <c r="B33" s="51"/>
      <c r="C33" s="38"/>
    </row>
    <row r="34" spans="1:3" ht="17.25">
      <c r="A34" s="35" t="s">
        <v>212</v>
      </c>
      <c r="B34" s="51"/>
      <c r="C34" s="38"/>
    </row>
    <row r="35" spans="1:3" ht="17.25">
      <c r="A35" s="35" t="s">
        <v>314</v>
      </c>
      <c r="B35" s="51"/>
      <c r="C35" s="38"/>
    </row>
    <row r="36" spans="1:3" ht="17.25">
      <c r="A36" s="35" t="s">
        <v>213</v>
      </c>
      <c r="B36" s="105">
        <f>SUM(B31:B35)</f>
        <v>0</v>
      </c>
      <c r="C36" s="106">
        <f>SUM(C31:C35)</f>
        <v>0</v>
      </c>
    </row>
    <row r="37" spans="1:3" ht="17.25">
      <c r="A37" s="35" t="s">
        <v>316</v>
      </c>
      <c r="B37" s="47" t="s">
        <v>1</v>
      </c>
      <c r="C37" s="48" t="s">
        <v>1</v>
      </c>
    </row>
    <row r="38" spans="1:3" ht="17.25">
      <c r="A38" s="35" t="s">
        <v>214</v>
      </c>
      <c r="B38" s="51"/>
      <c r="C38" s="38"/>
    </row>
    <row r="39" spans="1:3" ht="17.25">
      <c r="A39" s="35" t="s">
        <v>215</v>
      </c>
      <c r="B39" s="51"/>
      <c r="C39" s="38"/>
    </row>
    <row r="40" spans="1:3" ht="17.25">
      <c r="A40" s="35"/>
      <c r="B40" s="56"/>
      <c r="C40" s="57"/>
    </row>
    <row r="41" spans="1:3" ht="18" thickBot="1">
      <c r="A41" s="35" t="s">
        <v>216</v>
      </c>
      <c r="B41" s="39">
        <f>B36-B38-B39</f>
        <v>0</v>
      </c>
      <c r="C41" s="74">
        <f>C36-C38-C39</f>
        <v>0</v>
      </c>
    </row>
    <row r="42" spans="1:3" ht="18" thickTop="1">
      <c r="A42" s="16" t="s">
        <v>217</v>
      </c>
      <c r="B42" s="59"/>
      <c r="C42" s="59"/>
    </row>
    <row r="43" spans="1:3" ht="17.25">
      <c r="A43" s="17"/>
      <c r="B43" s="108"/>
      <c r="C43" s="108"/>
    </row>
    <row r="44" spans="1:3" ht="17.25">
      <c r="A44" s="17"/>
      <c r="B44" s="108"/>
      <c r="C44" s="108"/>
    </row>
    <row r="45" spans="1:3" ht="17.25">
      <c r="A45" s="109"/>
      <c r="B45" s="110"/>
      <c r="C45" s="111"/>
    </row>
    <row r="46" spans="1:3" ht="17.25">
      <c r="A46" s="112" t="s">
        <v>24</v>
      </c>
      <c r="B46" s="113"/>
      <c r="C46" s="114"/>
    </row>
    <row r="47" spans="1:3" ht="17.25">
      <c r="A47" s="115"/>
      <c r="B47" s="108"/>
      <c r="C47" s="107"/>
    </row>
    <row r="48" spans="1:3" ht="17.25">
      <c r="A48" s="99" t="s">
        <v>222</v>
      </c>
      <c r="B48" s="105">
        <f>C63</f>
        <v>0</v>
      </c>
      <c r="C48" s="116"/>
    </row>
    <row r="49" spans="1:3" ht="17.25">
      <c r="A49" s="35" t="s">
        <v>223</v>
      </c>
      <c r="B49" s="39">
        <f>B41</f>
        <v>0</v>
      </c>
      <c r="C49" s="50">
        <f>C41</f>
        <v>0</v>
      </c>
    </row>
    <row r="50" spans="1:3" ht="17.25">
      <c r="A50" s="35" t="s">
        <v>224</v>
      </c>
      <c r="B50" s="51"/>
      <c r="C50" s="38"/>
    </row>
    <row r="51" spans="1:3" ht="17.25">
      <c r="A51" s="35" t="s">
        <v>25</v>
      </c>
      <c r="B51" s="47"/>
      <c r="C51" s="48"/>
    </row>
    <row r="52" spans="1:3" ht="17.25">
      <c r="A52" s="35" t="s">
        <v>225</v>
      </c>
      <c r="B52" s="47"/>
      <c r="C52" s="48"/>
    </row>
    <row r="53" spans="1:3" ht="17.25">
      <c r="A53" s="35" t="s">
        <v>129</v>
      </c>
      <c r="B53" s="51"/>
      <c r="C53" s="38"/>
    </row>
    <row r="54" spans="1:3" ht="17.25">
      <c r="A54" s="35" t="s">
        <v>130</v>
      </c>
      <c r="B54" s="51"/>
      <c r="C54" s="38"/>
    </row>
    <row r="55" spans="1:3" ht="17.25">
      <c r="A55" s="35" t="s">
        <v>131</v>
      </c>
      <c r="B55" s="51"/>
      <c r="C55" s="38"/>
    </row>
    <row r="56" spans="1:3" ht="17.25">
      <c r="A56" s="35" t="s">
        <v>226</v>
      </c>
      <c r="B56" s="70"/>
      <c r="C56" s="55"/>
    </row>
    <row r="57" spans="1:3" ht="17.25">
      <c r="A57" s="35" t="s">
        <v>132</v>
      </c>
      <c r="B57" s="51"/>
      <c r="C57" s="38"/>
    </row>
    <row r="58" spans="1:3" ht="17.25">
      <c r="A58" s="35" t="s">
        <v>133</v>
      </c>
      <c r="B58" s="51"/>
      <c r="C58" s="38"/>
    </row>
    <row r="59" spans="1:3" ht="17.25">
      <c r="A59" s="35" t="s">
        <v>227</v>
      </c>
      <c r="B59" s="51"/>
      <c r="C59" s="38"/>
    </row>
    <row r="60" spans="1:3" ht="17.25">
      <c r="A60" s="49" t="s">
        <v>228</v>
      </c>
      <c r="B60" s="51"/>
      <c r="C60" s="38"/>
    </row>
    <row r="61" spans="1:3" ht="17.25">
      <c r="A61" s="49" t="s">
        <v>134</v>
      </c>
      <c r="B61" s="51"/>
      <c r="C61" s="38"/>
    </row>
    <row r="62" spans="1:3" ht="17.25">
      <c r="A62" s="35"/>
      <c r="B62" s="56"/>
      <c r="C62" s="57"/>
    </row>
    <row r="63" spans="1:3" ht="18" thickBot="1">
      <c r="A63" s="35" t="s">
        <v>229</v>
      </c>
      <c r="B63" s="39">
        <f>SUM(B47:B62)</f>
        <v>0</v>
      </c>
      <c r="C63" s="74">
        <f>SUM(C47:C62)</f>
        <v>0</v>
      </c>
    </row>
    <row r="64" spans="1:3" ht="18" thickTop="1">
      <c r="A64" s="16" t="s">
        <v>218</v>
      </c>
      <c r="B64" s="117"/>
      <c r="C64" s="117"/>
    </row>
  </sheetData>
  <sheetProtection password="DCEC" sheet="1" formatColumns="0" formatRows="0"/>
  <printOptions/>
  <pageMargins left="0.7" right="0.7" top="0.25" bottom="0.25" header="0.3" footer="0.3"/>
  <pageSetup fitToHeight="1" fitToWidth="1" horizontalDpi="600" verticalDpi="600" orientation="portrait" paperSize="5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M143"/>
  <sheetViews>
    <sheetView zoomScalePageLayoutView="0" workbookViewId="0" topLeftCell="A1">
      <selection activeCell="B105" sqref="B105"/>
    </sheetView>
  </sheetViews>
  <sheetFormatPr defaultColWidth="8.8984375" defaultRowHeight="15" customHeight="1"/>
  <cols>
    <col min="1" max="1" width="5.19921875" style="174" customWidth="1"/>
    <col min="2" max="2" width="4.296875" style="174" customWidth="1"/>
    <col min="3" max="3" width="14.5" style="174" customWidth="1"/>
    <col min="4" max="4" width="13.3984375" style="174" bestFit="1" customWidth="1"/>
    <col min="5" max="5" width="17.3984375" style="174" customWidth="1"/>
    <col min="6" max="6" width="10.69921875" style="174" customWidth="1"/>
    <col min="7" max="7" width="20.19921875" style="174" customWidth="1"/>
    <col min="8" max="8" width="21.69921875" style="174" customWidth="1"/>
    <col min="9" max="9" width="9.3984375" style="174" bestFit="1" customWidth="1"/>
    <col min="10" max="10" width="19.69921875" style="174" customWidth="1"/>
    <col min="11" max="16384" width="8.8984375" style="174" customWidth="1"/>
  </cols>
  <sheetData>
    <row r="1" spans="1:8" ht="15" customHeight="1">
      <c r="A1" s="419" t="str">
        <f>JURAT!A8</f>
        <v>CAPTIVE INSURANCE COMPANY</v>
      </c>
      <c r="B1" s="172"/>
      <c r="C1" s="172"/>
      <c r="D1" s="331"/>
      <c r="E1" s="172"/>
      <c r="F1" s="172"/>
      <c r="G1" s="173"/>
      <c r="H1" s="196" t="s">
        <v>84</v>
      </c>
    </row>
    <row r="2" spans="1:8" ht="15" customHeight="1">
      <c r="A2" s="172" t="str">
        <f>+JURAT!H4</f>
        <v>0000</v>
      </c>
      <c r="B2" s="172"/>
      <c r="C2" s="172"/>
      <c r="D2" s="172"/>
      <c r="E2" s="172"/>
      <c r="F2" s="172"/>
      <c r="G2" s="173"/>
      <c r="H2" s="173"/>
    </row>
    <row r="3" spans="1:8" ht="15" customHeight="1">
      <c r="A3" s="604">
        <f>+JURAT!A9</f>
        <v>45291</v>
      </c>
      <c r="B3" s="604"/>
      <c r="C3" s="604"/>
      <c r="D3" s="172"/>
      <c r="E3" s="172"/>
      <c r="F3" s="172"/>
      <c r="G3" s="173"/>
      <c r="H3" s="173"/>
    </row>
    <row r="4" spans="1:8" ht="15" customHeight="1">
      <c r="A4" s="175" t="s">
        <v>20</v>
      </c>
      <c r="B4" s="176"/>
      <c r="C4" s="176"/>
      <c r="D4" s="176"/>
      <c r="E4" s="176"/>
      <c r="F4" s="176"/>
      <c r="G4" s="176"/>
      <c r="H4" s="173"/>
    </row>
    <row r="5" spans="1:8" ht="15" customHeight="1">
      <c r="A5" s="277"/>
      <c r="B5" s="200" t="str">
        <f>IF(JURAT!H24="Dormant","NOTE:  NO RESPONSES ARE REQUIRED FOR DORMANT CAPTIVES.","FOR ACTIVE CAPTIVES PLEASE COMPLETE ALL QUESTIONS IN FULL.")</f>
        <v>FOR ACTIVE CAPTIVES PLEASE COMPLETE ALL QUESTIONS IN FULL.</v>
      </c>
      <c r="C5" s="176"/>
      <c r="D5" s="176"/>
      <c r="E5" s="176"/>
      <c r="F5" s="176"/>
      <c r="G5" s="176"/>
      <c r="H5" s="173"/>
    </row>
    <row r="6" spans="1:8" ht="15" customHeight="1">
      <c r="A6" s="277"/>
      <c r="B6" s="277"/>
      <c r="C6" s="176"/>
      <c r="D6" s="176"/>
      <c r="E6" s="176"/>
      <c r="F6" s="176"/>
      <c r="G6" s="176"/>
      <c r="H6" s="173"/>
    </row>
    <row r="7" spans="1:8" s="287" customFormat="1" ht="15" customHeight="1">
      <c r="A7" s="284"/>
      <c r="B7" s="285"/>
      <c r="C7" s="285" t="s">
        <v>346</v>
      </c>
      <c r="D7" s="175"/>
      <c r="E7" s="175"/>
      <c r="F7" s="175"/>
      <c r="G7" s="175"/>
      <c r="H7" s="286"/>
    </row>
    <row r="8" spans="1:8" s="287" customFormat="1" ht="15" customHeight="1">
      <c r="A8" s="284"/>
      <c r="B8" s="285"/>
      <c r="C8" s="285"/>
      <c r="D8" s="175"/>
      <c r="E8" s="175"/>
      <c r="F8" s="175"/>
      <c r="G8" s="175"/>
      <c r="H8" s="286"/>
    </row>
    <row r="9" spans="1:8" ht="15" customHeight="1">
      <c r="A9" s="493">
        <v>1</v>
      </c>
      <c r="B9" s="172" t="s">
        <v>390</v>
      </c>
      <c r="C9" s="172"/>
      <c r="D9" s="172"/>
      <c r="E9" s="172"/>
      <c r="F9" s="172"/>
      <c r="G9" s="172"/>
      <c r="H9" s="173"/>
    </row>
    <row r="10" spans="1:8" ht="15" customHeight="1" thickBot="1">
      <c r="A10" s="493"/>
      <c r="B10" s="172"/>
      <c r="C10" s="172"/>
      <c r="D10" s="172"/>
      <c r="E10" s="172"/>
      <c r="F10" s="172"/>
      <c r="G10" s="172"/>
      <c r="H10" s="173"/>
    </row>
    <row r="11" spans="1:8" ht="15" customHeight="1" thickBot="1">
      <c r="A11" s="177"/>
      <c r="B11" s="589" t="s">
        <v>364</v>
      </c>
      <c r="C11" s="590"/>
      <c r="D11" s="595"/>
      <c r="E11" s="605" t="s">
        <v>366</v>
      </c>
      <c r="F11" s="590"/>
      <c r="G11" s="591"/>
      <c r="H11" s="366" t="s">
        <v>378</v>
      </c>
    </row>
    <row r="12" spans="1:8" ht="15" customHeight="1" thickBot="1">
      <c r="A12" s="177"/>
      <c r="B12" s="596"/>
      <c r="C12" s="597"/>
      <c r="D12" s="598"/>
      <c r="E12" s="599"/>
      <c r="F12" s="597"/>
      <c r="G12" s="600"/>
      <c r="H12" s="519"/>
    </row>
    <row r="13" spans="1:8" ht="15" customHeight="1" thickBot="1">
      <c r="A13" s="177"/>
      <c r="B13" s="596"/>
      <c r="C13" s="597"/>
      <c r="D13" s="598"/>
      <c r="E13" s="599"/>
      <c r="F13" s="597"/>
      <c r="G13" s="600"/>
      <c r="H13" s="519"/>
    </row>
    <row r="14" spans="1:8" ht="15" customHeight="1" thickBot="1">
      <c r="A14" s="177"/>
      <c r="B14" s="596"/>
      <c r="C14" s="597"/>
      <c r="D14" s="598"/>
      <c r="E14" s="599"/>
      <c r="F14" s="597"/>
      <c r="G14" s="600"/>
      <c r="H14" s="519"/>
    </row>
    <row r="15" spans="1:8" ht="15" customHeight="1" thickBot="1">
      <c r="A15" s="177"/>
      <c r="B15" s="596"/>
      <c r="C15" s="597"/>
      <c r="D15" s="598"/>
      <c r="E15" s="599"/>
      <c r="F15" s="597"/>
      <c r="G15" s="600"/>
      <c r="H15" s="520"/>
    </row>
    <row r="16" spans="1:8" ht="15" customHeight="1">
      <c r="A16" s="177"/>
      <c r="B16" s="198"/>
      <c r="C16" s="198"/>
      <c r="D16" s="198"/>
      <c r="E16" s="198"/>
      <c r="F16" s="198"/>
      <c r="G16" s="198"/>
      <c r="H16" s="198"/>
    </row>
    <row r="17" spans="1:8" ht="15" customHeight="1" thickBot="1">
      <c r="A17" s="178"/>
      <c r="B17" s="172" t="s">
        <v>380</v>
      </c>
      <c r="C17" s="180"/>
      <c r="D17" s="180"/>
      <c r="E17" s="180"/>
      <c r="F17" s="180"/>
      <c r="H17"/>
    </row>
    <row r="18" spans="1:8" ht="15" customHeight="1" thickBot="1">
      <c r="A18" s="178"/>
      <c r="B18" s="172" t="s">
        <v>381</v>
      </c>
      <c r="C18" s="180"/>
      <c r="D18" s="180"/>
      <c r="E18" s="180"/>
      <c r="F18" s="180"/>
      <c r="H18" s="181" t="s">
        <v>99</v>
      </c>
    </row>
    <row r="19" spans="1:8" ht="15" customHeight="1">
      <c r="A19" s="178"/>
      <c r="B19" s="172"/>
      <c r="C19" s="180"/>
      <c r="D19" s="180"/>
      <c r="E19" s="180"/>
      <c r="F19" s="180"/>
      <c r="H19" s="498"/>
    </row>
    <row r="20" spans="2:8" ht="15" customHeight="1" thickBot="1">
      <c r="B20" s="179" t="s">
        <v>341</v>
      </c>
      <c r="C20" s="180"/>
      <c r="D20" s="180"/>
      <c r="E20" s="180"/>
      <c r="F20" s="180"/>
      <c r="G20" s="180"/>
      <c r="H20" s="182"/>
    </row>
    <row r="21" spans="2:8" ht="15" customHeight="1">
      <c r="B21" s="601"/>
      <c r="C21" s="602"/>
      <c r="D21" s="602"/>
      <c r="E21" s="602"/>
      <c r="F21" s="602"/>
      <c r="G21" s="602"/>
      <c r="H21" s="603"/>
    </row>
    <row r="22" spans="2:8" ht="15" customHeight="1" thickBot="1">
      <c r="B22" s="578"/>
      <c r="C22" s="579"/>
      <c r="D22" s="579"/>
      <c r="E22" s="579"/>
      <c r="F22" s="579"/>
      <c r="G22" s="579"/>
      <c r="H22" s="580"/>
    </row>
    <row r="23" spans="2:8" ht="15" customHeight="1" thickBot="1">
      <c r="B23" s="179"/>
      <c r="C23" s="180"/>
      <c r="D23" s="180"/>
      <c r="E23" s="180"/>
      <c r="F23" s="180"/>
      <c r="G23" s="180"/>
      <c r="H23" s="360"/>
    </row>
    <row r="24" spans="2:8" ht="15" customHeight="1" thickBot="1">
      <c r="B24" s="172" t="s">
        <v>386</v>
      </c>
      <c r="C24" s="180"/>
      <c r="D24" s="180"/>
      <c r="E24" s="180"/>
      <c r="F24" s="180"/>
      <c r="G24" s="180"/>
      <c r="H24" s="278" t="s">
        <v>99</v>
      </c>
    </row>
    <row r="25" spans="2:8" ht="15" customHeight="1" thickBot="1">
      <c r="B25" s="179" t="s">
        <v>342</v>
      </c>
      <c r="C25" s="180"/>
      <c r="D25" s="180"/>
      <c r="E25" s="180"/>
      <c r="F25" s="180"/>
      <c r="G25" s="180"/>
      <c r="H25" s="181" t="s">
        <v>99</v>
      </c>
    </row>
    <row r="26" spans="2:8" ht="15" customHeight="1">
      <c r="B26" s="179"/>
      <c r="C26" s="180"/>
      <c r="D26" s="180"/>
      <c r="E26" s="180"/>
      <c r="F26" s="180"/>
      <c r="G26" s="180"/>
      <c r="H26" s="498"/>
    </row>
    <row r="27" spans="2:8" ht="15" customHeight="1" thickBot="1">
      <c r="B27" s="179" t="s">
        <v>379</v>
      </c>
      <c r="C27" s="180"/>
      <c r="D27" s="180"/>
      <c r="E27" s="180"/>
      <c r="F27" s="180"/>
      <c r="G27" s="180"/>
      <c r="H27" s="180"/>
    </row>
    <row r="28" spans="1:8" ht="15" customHeight="1">
      <c r="A28" s="178"/>
      <c r="B28" s="581"/>
      <c r="C28" s="582"/>
      <c r="D28" s="582"/>
      <c r="E28" s="582"/>
      <c r="F28" s="582"/>
      <c r="G28" s="582"/>
      <c r="H28" s="583"/>
    </row>
    <row r="29" spans="1:8" ht="15" customHeight="1" thickBot="1">
      <c r="A29" s="178"/>
      <c r="B29" s="584"/>
      <c r="C29" s="585"/>
      <c r="D29" s="585"/>
      <c r="E29" s="585"/>
      <c r="F29" s="585"/>
      <c r="G29" s="585"/>
      <c r="H29" s="586"/>
    </row>
    <row r="30" spans="1:8" ht="15" customHeight="1">
      <c r="A30" s="178"/>
      <c r="B30" s="495"/>
      <c r="C30" s="495"/>
      <c r="D30" s="495"/>
      <c r="E30" s="495"/>
      <c r="F30" s="495"/>
      <c r="G30" s="495"/>
      <c r="H30" s="495"/>
    </row>
    <row r="31" spans="1:8" ht="15" customHeight="1">
      <c r="A31" s="178"/>
      <c r="B31" s="285" t="s">
        <v>447</v>
      </c>
      <c r="C31" s="176"/>
      <c r="D31" s="176"/>
      <c r="E31" s="176"/>
      <c r="F31" s="176"/>
      <c r="G31" s="283"/>
      <c r="H31" s="176"/>
    </row>
    <row r="32" spans="1:8" ht="15" customHeight="1">
      <c r="A32" s="178"/>
      <c r="B32" s="285"/>
      <c r="C32" s="176"/>
      <c r="D32" s="176"/>
      <c r="E32" s="176"/>
      <c r="F32" s="176"/>
      <c r="G32" s="283"/>
      <c r="H32" s="176"/>
    </row>
    <row r="33" spans="1:8" ht="15" customHeight="1" thickBot="1">
      <c r="A33" s="492">
        <f>A9+1</f>
        <v>2</v>
      </c>
      <c r="B33" s="335" t="s">
        <v>384</v>
      </c>
      <c r="C33" s="335"/>
      <c r="D33" s="335"/>
      <c r="E33" s="336"/>
      <c r="F33" s="336"/>
      <c r="G33" s="336"/>
      <c r="H33" s="337"/>
    </row>
    <row r="34" spans="1:8" ht="15" customHeight="1" thickBot="1">
      <c r="A34" s="178"/>
      <c r="B34" s="336"/>
      <c r="C34" s="335" t="s">
        <v>364</v>
      </c>
      <c r="D34" s="620"/>
      <c r="E34" s="621"/>
      <c r="F34" s="621"/>
      <c r="G34" s="621"/>
      <c r="H34" s="622"/>
    </row>
    <row r="35" spans="1:8" ht="15" customHeight="1" thickBot="1">
      <c r="A35" s="178"/>
      <c r="B35" s="336"/>
      <c r="C35" s="335" t="s">
        <v>365</v>
      </c>
      <c r="D35" s="620"/>
      <c r="E35" s="621"/>
      <c r="F35" s="621"/>
      <c r="G35" s="621"/>
      <c r="H35" s="622"/>
    </row>
    <row r="36" spans="1:8" ht="15" customHeight="1" thickBot="1">
      <c r="A36" s="178"/>
      <c r="B36" s="336"/>
      <c r="C36" s="335" t="s">
        <v>366</v>
      </c>
      <c r="D36" s="620"/>
      <c r="E36" s="621"/>
      <c r="F36" s="621"/>
      <c r="G36" s="621"/>
      <c r="H36" s="622"/>
    </row>
    <row r="37" spans="1:8" ht="15" customHeight="1" thickBot="1">
      <c r="A37" s="178"/>
      <c r="B37" s="336"/>
      <c r="C37" s="335" t="s">
        <v>367</v>
      </c>
      <c r="D37" s="338"/>
      <c r="E37" s="338"/>
      <c r="F37" s="338"/>
      <c r="G37" s="338"/>
      <c r="H37" s="361" t="s">
        <v>99</v>
      </c>
    </row>
    <row r="38" spans="1:8" ht="15" customHeight="1">
      <c r="A38" s="178"/>
      <c r="B38" s="336"/>
      <c r="C38" s="335"/>
      <c r="D38" s="338"/>
      <c r="E38" s="338"/>
      <c r="F38" s="338"/>
      <c r="G38" s="338"/>
      <c r="H38"/>
    </row>
    <row r="39" spans="1:8" ht="15" customHeight="1" thickBot="1">
      <c r="A39" s="492">
        <f>+A33+1</f>
        <v>3</v>
      </c>
      <c r="B39" s="335" t="s">
        <v>385</v>
      </c>
      <c r="C39" s="335"/>
      <c r="D39" s="335"/>
      <c r="E39" s="335"/>
      <c r="F39" s="335"/>
      <c r="G39" s="336"/>
      <c r="H39" s="337"/>
    </row>
    <row r="40" spans="1:8" ht="15" customHeight="1" thickBot="1">
      <c r="A40" s="178"/>
      <c r="B40" s="336"/>
      <c r="C40" s="335" t="s">
        <v>364</v>
      </c>
      <c r="D40" s="620"/>
      <c r="E40" s="621"/>
      <c r="F40" s="621"/>
      <c r="G40" s="621"/>
      <c r="H40" s="622"/>
    </row>
    <row r="41" spans="1:8" ht="15" customHeight="1" thickBot="1">
      <c r="A41" s="178"/>
      <c r="B41" s="336"/>
      <c r="C41" s="335" t="s">
        <v>365</v>
      </c>
      <c r="D41" s="620"/>
      <c r="E41" s="621"/>
      <c r="F41" s="621"/>
      <c r="G41" s="621"/>
      <c r="H41" s="622"/>
    </row>
    <row r="42" spans="1:8" ht="15" customHeight="1" thickBot="1">
      <c r="A42" s="178"/>
      <c r="B42" s="336"/>
      <c r="C42" s="335" t="s">
        <v>366</v>
      </c>
      <c r="D42" s="620"/>
      <c r="E42" s="621"/>
      <c r="F42" s="621"/>
      <c r="G42" s="621"/>
      <c r="H42" s="622"/>
    </row>
    <row r="43" spans="1:8" ht="15" customHeight="1" thickBot="1">
      <c r="A43" s="178"/>
      <c r="B43" s="336"/>
      <c r="C43" s="335" t="s">
        <v>367</v>
      </c>
      <c r="D43" s="336"/>
      <c r="E43" s="336"/>
      <c r="F43" s="336"/>
      <c r="G43" s="336"/>
      <c r="H43" s="361" t="s">
        <v>99</v>
      </c>
    </row>
    <row r="44" spans="1:8" ht="15" customHeight="1">
      <c r="A44" s="178"/>
      <c r="B44" s="336"/>
      <c r="C44" s="335"/>
      <c r="D44" s="336"/>
      <c r="E44" s="336"/>
      <c r="F44" s="336"/>
      <c r="G44" s="336"/>
      <c r="H44" s="496"/>
    </row>
    <row r="45" spans="1:8" ht="15" customHeight="1">
      <c r="A45" s="178"/>
      <c r="B45" s="336"/>
      <c r="C45" s="335"/>
      <c r="D45" s="336"/>
      <c r="E45" s="336"/>
      <c r="F45" s="336"/>
      <c r="G45" s="336"/>
      <c r="H45"/>
    </row>
    <row r="46" spans="1:8" ht="15" customHeight="1">
      <c r="A46" s="178"/>
      <c r="B46" s="285" t="s">
        <v>347</v>
      </c>
      <c r="C46" s="176"/>
      <c r="D46" s="176"/>
      <c r="E46" s="176"/>
      <c r="F46" s="176"/>
      <c r="G46" s="283"/>
      <c r="H46" s="176"/>
    </row>
    <row r="47" spans="1:8" ht="15" customHeight="1" thickBot="1">
      <c r="A47" s="178"/>
      <c r="B47" s="285"/>
      <c r="C47" s="176"/>
      <c r="D47" s="176"/>
      <c r="E47" s="176"/>
      <c r="F47" s="176"/>
      <c r="G47" s="283"/>
      <c r="H47" s="176"/>
    </row>
    <row r="48" spans="1:8" ht="15" customHeight="1" thickBot="1">
      <c r="A48" s="492">
        <f>+A39+1</f>
        <v>4</v>
      </c>
      <c r="B48" s="197" t="s">
        <v>387</v>
      </c>
      <c r="C48" s="187"/>
      <c r="D48" s="172"/>
      <c r="E48" s="172"/>
      <c r="F48" s="172"/>
      <c r="G48" s="172"/>
      <c r="H48" s="181" t="s">
        <v>99</v>
      </c>
    </row>
    <row r="49" spans="1:8" ht="15" customHeight="1" thickBot="1">
      <c r="A49" s="178" t="s">
        <v>1</v>
      </c>
      <c r="B49" s="173" t="s">
        <v>329</v>
      </c>
      <c r="C49" s="198"/>
      <c r="D49" s="609"/>
      <c r="E49" s="610"/>
      <c r="F49" s="610"/>
      <c r="G49" s="611"/>
      <c r="H49" s="182"/>
    </row>
    <row r="50" spans="1:8" ht="15" customHeight="1" thickBot="1">
      <c r="A50" s="178"/>
      <c r="B50" s="173"/>
      <c r="C50" s="198"/>
      <c r="D50" s="180"/>
      <c r="E50" s="180"/>
      <c r="F50" s="180"/>
      <c r="G50" s="180"/>
      <c r="H50" s="182"/>
    </row>
    <row r="51" spans="1:8" ht="15" customHeight="1" thickBot="1">
      <c r="A51" s="492">
        <f>+A48+1</f>
        <v>5</v>
      </c>
      <c r="B51" s="172" t="s">
        <v>34</v>
      </c>
      <c r="C51" s="172"/>
      <c r="D51" s="172"/>
      <c r="E51" s="172" t="s">
        <v>1</v>
      </c>
      <c r="F51" s="179"/>
      <c r="G51" s="179"/>
      <c r="H51" s="181" t="s">
        <v>99</v>
      </c>
    </row>
    <row r="52" spans="1:8" ht="15" customHeight="1" thickBot="1">
      <c r="A52" s="178"/>
      <c r="B52" s="172" t="s">
        <v>340</v>
      </c>
      <c r="C52" s="172"/>
      <c r="D52" s="172"/>
      <c r="E52" s="184"/>
      <c r="F52" s="179"/>
      <c r="G52" s="179"/>
      <c r="H52" s="199">
        <v>0</v>
      </c>
    </row>
    <row r="53" spans="1:8" ht="15" customHeight="1" thickBot="1">
      <c r="A53" s="178"/>
      <c r="B53" s="172" t="s">
        <v>382</v>
      </c>
      <c r="C53" s="172"/>
      <c r="D53" s="172"/>
      <c r="E53" s="179"/>
      <c r="F53" s="179" t="s">
        <v>1</v>
      </c>
      <c r="G53" s="179"/>
      <c r="H53" s="194"/>
    </row>
    <row r="54" spans="1:8" ht="15" customHeight="1">
      <c r="A54" s="178"/>
      <c r="B54" s="172"/>
      <c r="C54" s="172"/>
      <c r="D54" s="172"/>
      <c r="E54" s="179"/>
      <c r="F54" s="179"/>
      <c r="G54" s="179"/>
      <c r="H54" s="497"/>
    </row>
    <row r="55" spans="1:8" ht="15" customHeight="1">
      <c r="A55" s="178"/>
      <c r="B55" s="180"/>
      <c r="C55" s="180"/>
      <c r="D55" s="180"/>
      <c r="E55" s="180"/>
      <c r="F55" s="180"/>
      <c r="G55" s="180"/>
      <c r="H55" s="180"/>
    </row>
    <row r="56" spans="1:8" ht="15" customHeight="1">
      <c r="A56" s="178"/>
      <c r="B56" s="288" t="s">
        <v>348</v>
      </c>
      <c r="C56" s="288"/>
      <c r="D56" s="288"/>
      <c r="E56" s="288"/>
      <c r="F56" s="288"/>
      <c r="G56" s="288"/>
      <c r="H56" s="288"/>
    </row>
    <row r="57" spans="1:8" ht="15" customHeight="1" thickBot="1">
      <c r="A57" s="178"/>
      <c r="B57" s="288"/>
      <c r="C57" s="288"/>
      <c r="D57" s="288"/>
      <c r="E57" s="288"/>
      <c r="F57" s="288"/>
      <c r="G57" s="288"/>
      <c r="H57" s="288"/>
    </row>
    <row r="58" spans="1:9" ht="15" customHeight="1" thickBot="1">
      <c r="A58" s="492">
        <f>+A51+1</f>
        <v>6</v>
      </c>
      <c r="B58" s="623" t="s">
        <v>453</v>
      </c>
      <c r="C58" s="624"/>
      <c r="D58" s="624"/>
      <c r="E58" s="624"/>
      <c r="F58" s="624"/>
      <c r="G58" s="625"/>
      <c r="H58" s="181" t="s">
        <v>99</v>
      </c>
      <c r="I58" s="186"/>
    </row>
    <row r="59" spans="1:8" ht="15" customHeight="1">
      <c r="A59" s="178"/>
      <c r="B59" s="172" t="s">
        <v>383</v>
      </c>
      <c r="C59" s="173"/>
      <c r="D59" s="172"/>
      <c r="E59" s="184"/>
      <c r="F59" s="173"/>
      <c r="G59" s="198"/>
      <c r="H59"/>
    </row>
    <row r="60" spans="1:8" ht="15" customHeight="1">
      <c r="A60" s="178"/>
      <c r="B60" s="172"/>
      <c r="C60" s="173"/>
      <c r="D60" s="172"/>
      <c r="E60" s="184"/>
      <c r="F60" s="173"/>
      <c r="G60" s="198"/>
      <c r="H60"/>
    </row>
    <row r="61" spans="1:8" ht="15" customHeight="1">
      <c r="A61" s="178"/>
      <c r="B61" s="180"/>
      <c r="C61" s="180"/>
      <c r="D61" s="180"/>
      <c r="E61" s="180"/>
      <c r="F61" s="180"/>
      <c r="G61" s="180"/>
      <c r="H61" s="180"/>
    </row>
    <row r="62" spans="1:8" s="186" customFormat="1" ht="15" customHeight="1">
      <c r="A62" s="175"/>
      <c r="B62" s="289" t="s">
        <v>350</v>
      </c>
      <c r="C62" s="289"/>
      <c r="D62" s="285"/>
      <c r="E62" s="285"/>
      <c r="F62" s="288"/>
      <c r="G62" s="288"/>
      <c r="H62" s="288"/>
    </row>
    <row r="63" spans="1:8" s="186" customFormat="1" ht="15" customHeight="1" thickBot="1">
      <c r="A63" s="175"/>
      <c r="B63" s="289"/>
      <c r="C63" s="289"/>
      <c r="D63" s="285"/>
      <c r="E63" s="285"/>
      <c r="F63" s="288"/>
      <c r="G63" s="288"/>
      <c r="H63" s="288"/>
    </row>
    <row r="64" spans="1:8" ht="15" customHeight="1" thickBot="1">
      <c r="A64" s="492">
        <f>+A58+1</f>
        <v>7</v>
      </c>
      <c r="B64" s="172" t="s">
        <v>450</v>
      </c>
      <c r="C64" s="187"/>
      <c r="D64" s="173"/>
      <c r="E64" s="172"/>
      <c r="F64" s="179"/>
      <c r="G64" s="179"/>
      <c r="H64" s="191"/>
    </row>
    <row r="65" spans="1:8" ht="15" customHeight="1">
      <c r="A65" s="178"/>
      <c r="B65" s="172" t="s">
        <v>452</v>
      </c>
      <c r="C65" s="173"/>
      <c r="D65" s="172"/>
      <c r="E65" s="179"/>
      <c r="F65" s="179"/>
      <c r="H65"/>
    </row>
    <row r="66" spans="1:8" ht="15" customHeight="1" thickBot="1">
      <c r="A66" s="178"/>
      <c r="B66" s="172"/>
      <c r="C66" s="173"/>
      <c r="D66" s="172"/>
      <c r="E66" s="179"/>
      <c r="F66" s="179"/>
      <c r="H66"/>
    </row>
    <row r="67" spans="1:8" ht="15" customHeight="1" thickBot="1">
      <c r="A67" s="492">
        <f>+A64+1</f>
        <v>8</v>
      </c>
      <c r="B67" s="172" t="s">
        <v>451</v>
      </c>
      <c r="C67" s="187"/>
      <c r="D67" s="173"/>
      <c r="E67" s="172"/>
      <c r="F67" s="179"/>
      <c r="G67" s="179"/>
      <c r="H67" s="191">
        <v>0</v>
      </c>
    </row>
    <row r="68" spans="1:8" ht="15" customHeight="1" thickBot="1">
      <c r="A68" s="171"/>
      <c r="B68" s="172"/>
      <c r="C68" s="188"/>
      <c r="D68" s="189"/>
      <c r="E68" s="190"/>
      <c r="F68" s="190"/>
      <c r="H68"/>
    </row>
    <row r="69" spans="1:8" ht="15" customHeight="1" thickBot="1">
      <c r="A69" s="492">
        <f>+A67+1</f>
        <v>9</v>
      </c>
      <c r="B69" s="172" t="s">
        <v>149</v>
      </c>
      <c r="C69" s="187"/>
      <c r="D69" s="173"/>
      <c r="E69" s="172"/>
      <c r="F69" s="179"/>
      <c r="G69" s="179"/>
      <c r="H69" s="181" t="s">
        <v>99</v>
      </c>
    </row>
    <row r="70" spans="1:8" ht="15" customHeight="1">
      <c r="A70" s="492"/>
      <c r="B70" s="172"/>
      <c r="C70" s="187"/>
      <c r="D70" s="173"/>
      <c r="E70" s="172"/>
      <c r="F70" s="179"/>
      <c r="G70" s="179"/>
      <c r="H70" s="498"/>
    </row>
    <row r="71" spans="1:8" ht="15" customHeight="1" thickBot="1">
      <c r="A71" s="183"/>
      <c r="B71" s="172" t="s">
        <v>328</v>
      </c>
      <c r="C71" s="173"/>
      <c r="D71" s="172"/>
      <c r="E71" s="179"/>
      <c r="F71" s="179"/>
      <c r="H71" s="192"/>
    </row>
    <row r="72" spans="1:8" ht="15" customHeight="1" thickBot="1">
      <c r="A72" s="178"/>
      <c r="B72" s="589" t="s">
        <v>388</v>
      </c>
      <c r="C72" s="590"/>
      <c r="D72" s="590"/>
      <c r="E72" s="590"/>
      <c r="F72" s="591"/>
      <c r="G72" s="502" t="s">
        <v>389</v>
      </c>
      <c r="H72" s="501"/>
    </row>
    <row r="73" spans="1:8" ht="15" customHeight="1" thickBot="1">
      <c r="A73" s="178"/>
      <c r="B73" s="592"/>
      <c r="C73" s="593"/>
      <c r="D73" s="593"/>
      <c r="E73" s="593"/>
      <c r="F73" s="594"/>
      <c r="G73" s="521"/>
      <c r="H73" s="354"/>
    </row>
    <row r="74" spans="1:8" ht="15" customHeight="1" thickBot="1">
      <c r="A74" s="178"/>
      <c r="B74" s="592"/>
      <c r="C74" s="593"/>
      <c r="D74" s="593"/>
      <c r="E74" s="593"/>
      <c r="F74" s="594"/>
      <c r="G74" s="521"/>
      <c r="H74" s="354"/>
    </row>
    <row r="75" spans="1:8" ht="15" customHeight="1" thickBot="1">
      <c r="A75" s="178"/>
      <c r="B75" s="592"/>
      <c r="C75" s="593"/>
      <c r="D75" s="593"/>
      <c r="E75" s="593"/>
      <c r="F75" s="594"/>
      <c r="G75" s="521"/>
      <c r="H75" s="354"/>
    </row>
    <row r="76" spans="1:8" ht="15" customHeight="1">
      <c r="A76" s="180"/>
      <c r="B76" s="179"/>
      <c r="C76" s="179"/>
      <c r="D76" s="179"/>
      <c r="E76" s="179"/>
      <c r="F76" s="179"/>
      <c r="G76" s="358"/>
      <c r="H76" s="354"/>
    </row>
    <row r="77" spans="1:8" ht="15" customHeight="1">
      <c r="A77" s="172" t="str">
        <f>+A1</f>
        <v>CAPTIVE INSURANCE COMPANY</v>
      </c>
      <c r="B77" s="195"/>
      <c r="C77" s="195"/>
      <c r="D77" s="173"/>
      <c r="E77" s="195"/>
      <c r="F77" s="195"/>
      <c r="G77" s="173"/>
      <c r="H77" s="196" t="s">
        <v>85</v>
      </c>
    </row>
    <row r="78" spans="1:8" ht="15" customHeight="1">
      <c r="A78" s="172" t="str">
        <f>+A2</f>
        <v>0000</v>
      </c>
      <c r="B78" s="195"/>
      <c r="C78" s="195"/>
      <c r="D78" s="173"/>
      <c r="E78" s="195"/>
      <c r="F78" s="195"/>
      <c r="G78" s="173"/>
      <c r="H78" s="173"/>
    </row>
    <row r="79" spans="1:8" ht="15" customHeight="1">
      <c r="A79" s="604">
        <f>+JURAT!A9</f>
        <v>45291</v>
      </c>
      <c r="B79" s="604"/>
      <c r="C79" s="604"/>
      <c r="D79" s="173"/>
      <c r="E79" s="195"/>
      <c r="F79" s="195"/>
      <c r="G79" s="173"/>
      <c r="H79" s="173"/>
    </row>
    <row r="80" spans="1:8" ht="15" customHeight="1">
      <c r="A80" s="175"/>
      <c r="B80" s="185"/>
      <c r="C80" s="185"/>
      <c r="D80" s="176"/>
      <c r="E80" s="175" t="s">
        <v>86</v>
      </c>
      <c r="F80" s="180"/>
      <c r="G80" s="180"/>
      <c r="H80" s="180"/>
    </row>
    <row r="81" spans="1:8" ht="15" customHeight="1">
      <c r="A81" s="175"/>
      <c r="B81" s="185"/>
      <c r="C81" s="185"/>
      <c r="D81" s="176"/>
      <c r="E81" s="175"/>
      <c r="F81" s="180"/>
      <c r="G81" s="180"/>
      <c r="H81" s="180"/>
    </row>
    <row r="82" spans="1:8" ht="15" customHeight="1">
      <c r="A82" s="178"/>
      <c r="B82" s="290" t="s">
        <v>349</v>
      </c>
      <c r="C82" s="291"/>
      <c r="D82" s="291"/>
      <c r="E82" s="291"/>
      <c r="F82" s="291"/>
      <c r="G82" s="291"/>
      <c r="H82" s="292"/>
    </row>
    <row r="83" spans="1:10" ht="13.5" customHeight="1">
      <c r="A83" s="492">
        <f>+A69+1</f>
        <v>10</v>
      </c>
      <c r="B83" s="201" t="s">
        <v>91</v>
      </c>
      <c r="C83" s="201"/>
      <c r="D83" s="201"/>
      <c r="E83" s="202"/>
      <c r="F83" s="202"/>
      <c r="H83" s="231">
        <f>'(2) BALANCE SHEET'!B76</f>
        <v>0</v>
      </c>
      <c r="J83" s="126"/>
    </row>
    <row r="84" spans="1:9" ht="15" customHeight="1" thickBot="1">
      <c r="A84" s="193"/>
      <c r="B84" s="201" t="s">
        <v>434</v>
      </c>
      <c r="C84" s="201"/>
      <c r="D84" s="201"/>
      <c r="E84" s="202"/>
      <c r="F84" s="202"/>
      <c r="H84" s="487" t="str">
        <f>VLOOKUP(+JURAT!G23,A87:F96,5,FALSE)</f>
        <v>Enter Type on Jurat</v>
      </c>
      <c r="I84" s="486"/>
    </row>
    <row r="85" spans="2:9" ht="15" customHeight="1" thickBot="1">
      <c r="B85" s="201" t="s">
        <v>391</v>
      </c>
      <c r="C85" s="201"/>
      <c r="D85" s="201"/>
      <c r="E85" s="202"/>
      <c r="F85" s="202"/>
      <c r="H85" s="232" t="str">
        <f>IF(H83&gt;=H84,"Yes","No")</f>
        <v>No</v>
      </c>
      <c r="I85" s="281"/>
    </row>
    <row r="86" spans="1:9" ht="63" customHeight="1" hidden="1" thickBot="1">
      <c r="A86" s="606" t="s">
        <v>339</v>
      </c>
      <c r="B86" s="607"/>
      <c r="C86" s="607"/>
      <c r="D86" s="608"/>
      <c r="E86" s="516" t="s">
        <v>410</v>
      </c>
      <c r="F86" s="398"/>
      <c r="G86" s="398"/>
      <c r="H86" s="398"/>
      <c r="I86" s="281"/>
    </row>
    <row r="87" spans="1:9" ht="15" customHeight="1" hidden="1">
      <c r="A87" s="614" t="s">
        <v>330</v>
      </c>
      <c r="B87" s="615"/>
      <c r="C87" s="615"/>
      <c r="D87" s="615"/>
      <c r="E87" s="391">
        <v>5000000</v>
      </c>
      <c r="F87"/>
      <c r="H87" s="355"/>
      <c r="I87" s="281"/>
    </row>
    <row r="88" spans="1:9" ht="15" customHeight="1" hidden="1">
      <c r="A88" s="612" t="s">
        <v>331</v>
      </c>
      <c r="B88" s="613"/>
      <c r="C88" s="613"/>
      <c r="D88" s="613"/>
      <c r="E88" s="392">
        <v>500000</v>
      </c>
      <c r="F88"/>
      <c r="H88" s="355"/>
      <c r="I88" s="281"/>
    </row>
    <row r="89" spans="1:9" ht="15" customHeight="1" hidden="1">
      <c r="A89" s="612" t="s">
        <v>332</v>
      </c>
      <c r="B89" s="613"/>
      <c r="C89" s="613"/>
      <c r="D89" s="613"/>
      <c r="E89" s="392">
        <v>500000</v>
      </c>
      <c r="F89"/>
      <c r="H89" s="355"/>
      <c r="I89" s="281"/>
    </row>
    <row r="90" spans="1:9" ht="15" customHeight="1" hidden="1">
      <c r="A90" s="612" t="s">
        <v>333</v>
      </c>
      <c r="B90" s="613"/>
      <c r="C90" s="613"/>
      <c r="D90" s="613"/>
      <c r="E90" s="392">
        <v>250000</v>
      </c>
      <c r="F90"/>
      <c r="H90" s="355"/>
      <c r="I90" s="281"/>
    </row>
    <row r="91" spans="1:9" ht="15" customHeight="1" hidden="1">
      <c r="A91" s="612" t="s">
        <v>334</v>
      </c>
      <c r="B91" s="613"/>
      <c r="C91" s="613"/>
      <c r="D91" s="613"/>
      <c r="E91" s="392">
        <v>500000</v>
      </c>
      <c r="F91"/>
      <c r="H91" s="355"/>
      <c r="I91" s="281"/>
    </row>
    <row r="92" spans="1:9" ht="15" customHeight="1" hidden="1">
      <c r="A92" s="612" t="s">
        <v>335</v>
      </c>
      <c r="B92" s="613"/>
      <c r="C92" s="613"/>
      <c r="D92" s="613"/>
      <c r="E92" s="392">
        <v>250000</v>
      </c>
      <c r="F92"/>
      <c r="H92" s="355"/>
      <c r="I92" s="281"/>
    </row>
    <row r="93" spans="1:9" ht="15" customHeight="1" hidden="1">
      <c r="A93" s="612" t="s">
        <v>336</v>
      </c>
      <c r="B93" s="613"/>
      <c r="C93" s="613"/>
      <c r="D93" s="613"/>
      <c r="E93" s="392">
        <v>1000000</v>
      </c>
      <c r="F93"/>
      <c r="H93" s="355"/>
      <c r="I93" s="281"/>
    </row>
    <row r="94" spans="1:9" ht="15" customHeight="1" hidden="1">
      <c r="A94" s="618" t="s">
        <v>337</v>
      </c>
      <c r="B94" s="619"/>
      <c r="C94" s="619"/>
      <c r="D94" s="619"/>
      <c r="E94" s="392">
        <v>5000000</v>
      </c>
      <c r="F94"/>
      <c r="H94" s="355"/>
      <c r="I94" s="281"/>
    </row>
    <row r="95" spans="1:9" ht="15" customHeight="1" hidden="1" thickBot="1">
      <c r="A95" s="616" t="s">
        <v>338</v>
      </c>
      <c r="B95" s="617"/>
      <c r="C95" s="617"/>
      <c r="D95" s="617"/>
      <c r="E95" s="393">
        <v>100000</v>
      </c>
      <c r="F95"/>
      <c r="H95" s="355"/>
      <c r="I95" s="281"/>
    </row>
    <row r="96" spans="1:9" ht="15" customHeight="1" hidden="1">
      <c r="A96" s="587" t="s">
        <v>344</v>
      </c>
      <c r="B96" s="588"/>
      <c r="C96" s="588"/>
      <c r="D96" s="588"/>
      <c r="E96" s="282" t="s">
        <v>343</v>
      </c>
      <c r="F96" s="282"/>
      <c r="H96" s="355"/>
      <c r="I96" s="281"/>
    </row>
    <row r="97" spans="1:9" ht="15" customHeight="1">
      <c r="A97" s="499"/>
      <c r="B97" s="499"/>
      <c r="C97" s="499"/>
      <c r="D97" s="499"/>
      <c r="E97" s="282"/>
      <c r="F97" s="282"/>
      <c r="H97" s="355"/>
      <c r="I97" s="281"/>
    </row>
    <row r="98" spans="2:8" ht="15" customHeight="1" thickBot="1">
      <c r="B98" s="201" t="s">
        <v>406</v>
      </c>
      <c r="C98" s="201"/>
      <c r="D98" s="201"/>
      <c r="E98" s="362"/>
      <c r="F98" s="362"/>
      <c r="G98" s="394"/>
      <c r="H98" s="363"/>
    </row>
    <row r="99" spans="2:8" ht="15" customHeight="1">
      <c r="B99" s="575"/>
      <c r="C99" s="576"/>
      <c r="D99" s="576"/>
      <c r="E99" s="576"/>
      <c r="F99" s="576"/>
      <c r="G99" s="576"/>
      <c r="H99" s="577"/>
    </row>
    <row r="100" spans="2:8" ht="15" customHeight="1" thickBot="1">
      <c r="B100" s="572"/>
      <c r="C100" s="573"/>
      <c r="D100" s="573"/>
      <c r="E100" s="573"/>
      <c r="F100" s="573"/>
      <c r="G100" s="573"/>
      <c r="H100" s="574"/>
    </row>
    <row r="101" spans="2:7" ht="15" customHeight="1">
      <c r="B101" s="192"/>
      <c r="C101" s="192"/>
      <c r="D101" s="192"/>
      <c r="E101" s="192"/>
      <c r="F101" s="192"/>
      <c r="G101" s="192"/>
    </row>
    <row r="102" spans="1:8" ht="15" customHeight="1" thickBot="1">
      <c r="A102" s="492">
        <f>+A83+1</f>
        <v>11</v>
      </c>
      <c r="B102" s="201" t="s">
        <v>87</v>
      </c>
      <c r="C102" s="201"/>
      <c r="D102" s="201"/>
      <c r="F102" s="203"/>
      <c r="H102" s="233" t="str">
        <f>IF(+'(2) BALANCE SHEET'!C76&gt;0,(+'(2) BALANCE SHEET'!B76-'(2) BALANCE SHEET'!C76)/'(2) BALANCE SHEET'!C76,"N/A")</f>
        <v>N/A</v>
      </c>
    </row>
    <row r="103" spans="2:8" ht="15" customHeight="1" thickBot="1">
      <c r="B103" s="201" t="s">
        <v>92</v>
      </c>
      <c r="C103" s="173"/>
      <c r="D103" s="201"/>
      <c r="E103" s="203"/>
      <c r="F103" s="203"/>
      <c r="H103" s="232" t="str">
        <f>IF(H102="N/A","N/A",IF(H102&lt;-0.15,"Yes","No"))</f>
        <v>N/A</v>
      </c>
    </row>
    <row r="104" spans="2:8" ht="15" customHeight="1">
      <c r="B104" s="201"/>
      <c r="C104" s="173"/>
      <c r="D104" s="201"/>
      <c r="E104" s="203"/>
      <c r="F104" s="203"/>
      <c r="H104" s="500"/>
    </row>
    <row r="105" spans="2:8" ht="15" customHeight="1" thickBot="1">
      <c r="B105" s="192" t="s">
        <v>370</v>
      </c>
      <c r="D105" s="354"/>
      <c r="E105" s="359"/>
      <c r="F105" s="359"/>
      <c r="G105" s="354"/>
      <c r="H105" s="182"/>
    </row>
    <row r="106" spans="2:8" ht="15" customHeight="1">
      <c r="B106" s="575"/>
      <c r="C106" s="576"/>
      <c r="D106" s="576"/>
      <c r="E106" s="576"/>
      <c r="F106" s="576"/>
      <c r="G106" s="576"/>
      <c r="H106" s="577"/>
    </row>
    <row r="107" spans="2:8" ht="15" customHeight="1" thickBot="1">
      <c r="B107" s="572"/>
      <c r="C107" s="573"/>
      <c r="D107" s="573"/>
      <c r="E107" s="573"/>
      <c r="F107" s="573"/>
      <c r="G107" s="573"/>
      <c r="H107" s="574"/>
    </row>
    <row r="108" spans="2:7" ht="15" customHeight="1">
      <c r="B108" s="192"/>
      <c r="C108" s="192"/>
      <c r="D108" s="192"/>
      <c r="E108" s="192"/>
      <c r="F108" s="192"/>
      <c r="G108" s="192"/>
    </row>
    <row r="109" spans="1:10" ht="15" customHeight="1" thickBot="1">
      <c r="A109" s="492">
        <f>+A102+1</f>
        <v>12</v>
      </c>
      <c r="B109" s="201" t="s">
        <v>88</v>
      </c>
      <c r="C109" s="201"/>
      <c r="D109" s="192"/>
      <c r="F109" s="203"/>
      <c r="H109" s="233" t="str">
        <f>IF(+'(3) INCOME'!C12&gt;0,MIN((+'(3) INCOME'!B12-'(3) INCOME'!C12)/'(3) INCOME'!C12,9.99),"N/A")</f>
        <v>N/A</v>
      </c>
      <c r="J109" s="204"/>
    </row>
    <row r="110" spans="2:8" ht="15" customHeight="1" thickBot="1">
      <c r="B110" s="201" t="s">
        <v>95</v>
      </c>
      <c r="C110" s="173"/>
      <c r="D110" s="192"/>
      <c r="E110" s="203"/>
      <c r="F110" s="203"/>
      <c r="H110" s="232" t="str">
        <f>IF(+H109="N/A","N/A",IF(+H109&lt;-0.25,"Yes",IF(+H109&gt;0.25,"Yes","No")))</f>
        <v>N/A</v>
      </c>
    </row>
    <row r="111" spans="2:8" ht="15" customHeight="1">
      <c r="B111" s="201"/>
      <c r="C111" s="173"/>
      <c r="D111" s="192"/>
      <c r="E111" s="203"/>
      <c r="F111" s="203"/>
      <c r="H111" s="500"/>
    </row>
    <row r="112" spans="2:8" ht="15" customHeight="1" thickBot="1">
      <c r="B112" s="192" t="s">
        <v>370</v>
      </c>
      <c r="C112" s="173"/>
      <c r="D112" s="354"/>
      <c r="E112" s="359"/>
      <c r="F112" s="359"/>
      <c r="G112" s="354"/>
      <c r="H112" s="182"/>
    </row>
    <row r="113" spans="2:8" ht="15" customHeight="1">
      <c r="B113" s="575"/>
      <c r="C113" s="576"/>
      <c r="D113" s="576"/>
      <c r="E113" s="576"/>
      <c r="F113" s="576"/>
      <c r="G113" s="576"/>
      <c r="H113" s="577"/>
    </row>
    <row r="114" spans="2:8" ht="15" customHeight="1" thickBot="1">
      <c r="B114" s="572"/>
      <c r="C114" s="573"/>
      <c r="D114" s="573"/>
      <c r="E114" s="573"/>
      <c r="F114" s="573"/>
      <c r="G114" s="573"/>
      <c r="H114" s="574"/>
    </row>
    <row r="115" spans="1:13" ht="14.25" customHeight="1">
      <c r="A115" s="192"/>
      <c r="B115" s="192"/>
      <c r="C115" s="192"/>
      <c r="D115" s="192"/>
      <c r="E115" s="203"/>
      <c r="F115" s="203"/>
      <c r="G115" s="192"/>
      <c r="H115" s="192"/>
      <c r="I115" s="192"/>
      <c r="J115" s="192"/>
      <c r="K115" s="192"/>
      <c r="L115" s="192"/>
      <c r="M115" s="192"/>
    </row>
    <row r="116" spans="1:13" ht="15" customHeight="1">
      <c r="A116" s="192"/>
      <c r="B116" s="192"/>
      <c r="C116" s="192"/>
      <c r="D116" s="192"/>
      <c r="E116" s="203"/>
      <c r="F116" s="203"/>
      <c r="G116" s="192"/>
      <c r="H116" s="192"/>
      <c r="I116" s="192"/>
      <c r="J116" s="192"/>
      <c r="K116" s="192"/>
      <c r="L116" s="192"/>
      <c r="M116" s="192"/>
    </row>
    <row r="117" spans="1:13" ht="15" customHeight="1" thickBot="1">
      <c r="A117" s="492">
        <f>A109+1</f>
        <v>13</v>
      </c>
      <c r="B117" s="201" t="s">
        <v>96</v>
      </c>
      <c r="C117" s="201"/>
      <c r="D117" s="201"/>
      <c r="E117" s="205"/>
      <c r="F117" s="203"/>
      <c r="G117" s="192"/>
      <c r="H117" s="233" t="str">
        <f>IF('(3) INCOME'!B12&gt;0,(+'(3) INCOME'!B12/'(3) INCOME'!B63),"N/A")</f>
        <v>N/A</v>
      </c>
      <c r="J117" s="192"/>
      <c r="K117" s="192"/>
      <c r="L117" s="192"/>
      <c r="M117" s="192"/>
    </row>
    <row r="118" spans="1:13" ht="15" customHeight="1" thickBot="1">
      <c r="A118" s="192"/>
      <c r="B118" s="201" t="s">
        <v>97</v>
      </c>
      <c r="C118" s="201"/>
      <c r="D118" s="201"/>
      <c r="E118" s="205"/>
      <c r="F118" s="203"/>
      <c r="G118" s="192"/>
      <c r="H118" s="232" t="str">
        <f>IF(H117="N/A","N/A",IF(+H117&gt;3.999,"Yes","No"))</f>
        <v>N/A</v>
      </c>
      <c r="I118" s="192"/>
      <c r="J118" s="192"/>
      <c r="K118" s="192"/>
      <c r="L118" s="192"/>
      <c r="M118" s="192"/>
    </row>
    <row r="119" spans="1:13" ht="15" customHeight="1">
      <c r="A119" s="192"/>
      <c r="B119" s="201"/>
      <c r="C119" s="201"/>
      <c r="D119" s="201"/>
      <c r="E119" s="205"/>
      <c r="F119" s="203"/>
      <c r="G119" s="192"/>
      <c r="H119" s="500"/>
      <c r="I119" s="192"/>
      <c r="J119" s="192"/>
      <c r="K119" s="192"/>
      <c r="L119" s="192"/>
      <c r="M119" s="192"/>
    </row>
    <row r="120" spans="1:13" ht="15" customHeight="1" thickBot="1">
      <c r="A120" s="192"/>
      <c r="B120" s="192" t="s">
        <v>370</v>
      </c>
      <c r="C120" s="173"/>
      <c r="D120" s="354"/>
      <c r="E120" s="359"/>
      <c r="F120" s="359"/>
      <c r="G120" s="354"/>
      <c r="H120" s="182"/>
      <c r="I120" s="192"/>
      <c r="J120" s="192"/>
      <c r="K120" s="192"/>
      <c r="L120" s="192"/>
      <c r="M120" s="192"/>
    </row>
    <row r="121" spans="1:13" ht="15" customHeight="1">
      <c r="A121" s="192"/>
      <c r="B121" s="575"/>
      <c r="C121" s="576"/>
      <c r="D121" s="576"/>
      <c r="E121" s="576"/>
      <c r="F121" s="576"/>
      <c r="G121" s="576"/>
      <c r="H121" s="577"/>
      <c r="I121" s="192"/>
      <c r="J121" s="192"/>
      <c r="K121" s="192"/>
      <c r="L121" s="192"/>
      <c r="M121" s="192"/>
    </row>
    <row r="122" spans="1:13" ht="15" customHeight="1" thickBot="1">
      <c r="A122" s="192"/>
      <c r="B122" s="572"/>
      <c r="C122" s="573"/>
      <c r="D122" s="573"/>
      <c r="E122" s="573"/>
      <c r="F122" s="573"/>
      <c r="G122" s="573"/>
      <c r="H122" s="574"/>
      <c r="I122" s="192"/>
      <c r="J122" s="192"/>
      <c r="K122" s="192"/>
      <c r="L122" s="192"/>
      <c r="M122" s="192"/>
    </row>
    <row r="123" spans="1:13" ht="15" customHeight="1">
      <c r="A123" s="192"/>
      <c r="B123" s="192"/>
      <c r="C123" s="192"/>
      <c r="D123" s="192"/>
      <c r="E123" s="203"/>
      <c r="F123" s="203"/>
      <c r="G123" s="192"/>
      <c r="H123" s="192"/>
      <c r="I123" s="192"/>
      <c r="J123" s="192"/>
      <c r="K123" s="192"/>
      <c r="L123" s="192"/>
      <c r="M123" s="192"/>
    </row>
    <row r="124" spans="1:13" ht="15" customHeight="1" thickBot="1">
      <c r="A124" s="492">
        <f>+A117+1</f>
        <v>14</v>
      </c>
      <c r="B124" s="201" t="s">
        <v>89</v>
      </c>
      <c r="C124" s="201"/>
      <c r="D124" s="201"/>
      <c r="E124" s="192"/>
      <c r="F124" s="203"/>
      <c r="G124" s="192"/>
      <c r="H124" s="233" t="str">
        <f>IF(+'(3) INCOME'!B16&gt;0,IF(+'(3) INCOME'!B30&gt;0,MIN(+'(3) INCOME'!B30/'(3) INCOME'!B16,9.99),"N/A"),"N/A")</f>
        <v>N/A</v>
      </c>
      <c r="J124" s="192"/>
      <c r="K124" s="192"/>
      <c r="L124" s="192"/>
      <c r="M124" s="192"/>
    </row>
    <row r="125" spans="2:8" ht="15" customHeight="1" thickBot="1">
      <c r="B125" s="201" t="s">
        <v>355</v>
      </c>
      <c r="C125" s="173"/>
      <c r="D125" s="201"/>
      <c r="E125" s="203"/>
      <c r="F125" s="203"/>
      <c r="G125" s="192"/>
      <c r="H125" s="232" t="str">
        <f>IF(H124="N/A","N/A",IF(H124&gt;120%,"Yes","No"))</f>
        <v>N/A</v>
      </c>
    </row>
    <row r="126" spans="2:8" ht="15" customHeight="1">
      <c r="B126" s="201"/>
      <c r="C126" s="173"/>
      <c r="D126" s="201"/>
      <c r="E126" s="203"/>
      <c r="F126" s="203"/>
      <c r="G126" s="192"/>
      <c r="H126" s="500"/>
    </row>
    <row r="127" spans="2:8" ht="15" customHeight="1" thickBot="1">
      <c r="B127" s="192" t="s">
        <v>370</v>
      </c>
      <c r="C127" s="173"/>
      <c r="D127" s="354"/>
      <c r="E127" s="359"/>
      <c r="F127" s="359"/>
      <c r="G127" s="354"/>
      <c r="H127" s="182"/>
    </row>
    <row r="128" spans="2:8" ht="15" customHeight="1">
      <c r="B128" s="575"/>
      <c r="C128" s="576"/>
      <c r="D128" s="576"/>
      <c r="E128" s="576"/>
      <c r="F128" s="576"/>
      <c r="G128" s="576"/>
      <c r="H128" s="577"/>
    </row>
    <row r="129" spans="2:8" ht="15" customHeight="1" thickBot="1">
      <c r="B129" s="572"/>
      <c r="C129" s="573"/>
      <c r="D129" s="573"/>
      <c r="E129" s="573"/>
      <c r="F129" s="573"/>
      <c r="G129" s="573"/>
      <c r="H129" s="574"/>
    </row>
    <row r="130" spans="2:7" ht="15" customHeight="1">
      <c r="B130" s="192"/>
      <c r="C130" s="192"/>
      <c r="D130" s="192"/>
      <c r="E130" s="192"/>
      <c r="F130" s="192"/>
      <c r="G130" s="192"/>
    </row>
    <row r="131" spans="1:8" ht="15" customHeight="1" thickBot="1">
      <c r="A131" s="492">
        <f>A124+1</f>
        <v>15</v>
      </c>
      <c r="B131" s="192" t="s">
        <v>140</v>
      </c>
      <c r="C131" s="192"/>
      <c r="D131" s="192"/>
      <c r="E131" s="203"/>
      <c r="F131" s="203"/>
      <c r="G131" s="192"/>
      <c r="H131" s="233" t="str">
        <f>IF('(2) BALANCE SHEET'!B47&gt;0,(('(2) BALANCE SHEET'!B47-'(2) BALANCE SHEET'!B23)/'(2) BALANCE SHEET'!B76),"N/A")</f>
        <v>N/A</v>
      </c>
    </row>
    <row r="132" spans="2:8" ht="15" customHeight="1" thickBot="1">
      <c r="B132" s="192" t="s">
        <v>139</v>
      </c>
      <c r="D132" s="192"/>
      <c r="E132" s="203"/>
      <c r="F132" s="203"/>
      <c r="G132" s="192"/>
      <c r="H132" s="232" t="str">
        <f>IF(H131="N/A","N/A",IF(H131&gt;400%,"Yes","No"))</f>
        <v>N/A</v>
      </c>
    </row>
    <row r="133" spans="2:8" ht="15" customHeight="1">
      <c r="B133" s="192"/>
      <c r="D133" s="192"/>
      <c r="E133" s="203"/>
      <c r="F133" s="203"/>
      <c r="G133" s="192"/>
      <c r="H133" s="500"/>
    </row>
    <row r="134" spans="2:8" ht="15" customHeight="1" thickBot="1">
      <c r="B134" s="192" t="s">
        <v>370</v>
      </c>
      <c r="D134" s="354"/>
      <c r="E134" s="359"/>
      <c r="F134" s="359"/>
      <c r="G134" s="354"/>
      <c r="H134" s="182"/>
    </row>
    <row r="135" spans="2:8" ht="15" customHeight="1">
      <c r="B135" s="575"/>
      <c r="C135" s="576"/>
      <c r="D135" s="576"/>
      <c r="E135" s="576"/>
      <c r="F135" s="576"/>
      <c r="G135" s="576"/>
      <c r="H135" s="577"/>
    </row>
    <row r="136" spans="2:8" ht="15" customHeight="1" thickBot="1">
      <c r="B136" s="572"/>
      <c r="C136" s="573"/>
      <c r="D136" s="573"/>
      <c r="E136" s="573"/>
      <c r="F136" s="573"/>
      <c r="G136" s="573"/>
      <c r="H136" s="574"/>
    </row>
    <row r="137" spans="2:7" ht="15" customHeight="1">
      <c r="B137" s="354"/>
      <c r="C137" s="354"/>
      <c r="D137" s="354"/>
      <c r="E137" s="192"/>
      <c r="F137" s="192"/>
      <c r="G137" s="192"/>
    </row>
    <row r="138" spans="1:8" ht="15" customHeight="1" thickBot="1">
      <c r="A138" s="492">
        <f>A131+1</f>
        <v>16</v>
      </c>
      <c r="B138" s="192" t="s">
        <v>90</v>
      </c>
      <c r="C138" s="192"/>
      <c r="D138" s="192"/>
      <c r="E138" s="203"/>
      <c r="F138" s="203"/>
      <c r="G138" s="192"/>
      <c r="H138" s="233" t="str">
        <f>IF('(2) BALANCE SHEET'!B66&gt;0,('(2) BALANCE SHEET'!B66/'(2) BALANCE SHEET'!B76),"N/A")</f>
        <v>N/A</v>
      </c>
    </row>
    <row r="139" spans="2:8" ht="15" customHeight="1" thickBot="1">
      <c r="B139" s="192" t="s">
        <v>138</v>
      </c>
      <c r="D139" s="192"/>
      <c r="E139" s="203"/>
      <c r="F139" s="203"/>
      <c r="G139" s="192"/>
      <c r="H139" s="232" t="str">
        <f>IF(H138="N/A","N/A",IF(H138&gt;500%,"Yes","No"))</f>
        <v>N/A</v>
      </c>
    </row>
    <row r="140" spans="2:8" ht="15" customHeight="1">
      <c r="B140" s="192"/>
      <c r="D140" s="192"/>
      <c r="E140" s="203"/>
      <c r="F140" s="203"/>
      <c r="G140" s="192"/>
      <c r="H140" s="500"/>
    </row>
    <row r="141" spans="2:8" ht="15" customHeight="1" thickBot="1">
      <c r="B141" s="192" t="s">
        <v>370</v>
      </c>
      <c r="D141" s="354"/>
      <c r="E141" s="359"/>
      <c r="F141" s="359"/>
      <c r="G141" s="354"/>
      <c r="H141" s="182"/>
    </row>
    <row r="142" spans="2:8" ht="15" customHeight="1">
      <c r="B142" s="575"/>
      <c r="C142" s="576"/>
      <c r="D142" s="576"/>
      <c r="E142" s="576"/>
      <c r="F142" s="576"/>
      <c r="G142" s="576"/>
      <c r="H142" s="577"/>
    </row>
    <row r="143" spans="2:8" ht="15" customHeight="1" thickBot="1">
      <c r="B143" s="572"/>
      <c r="C143" s="573"/>
      <c r="D143" s="573"/>
      <c r="E143" s="573"/>
      <c r="F143" s="573"/>
      <c r="G143" s="573"/>
      <c r="H143" s="574"/>
    </row>
  </sheetData>
  <sheetProtection password="DCEC" sheet="1"/>
  <mergeCells count="53">
    <mergeCell ref="A95:D95"/>
    <mergeCell ref="A94:D94"/>
    <mergeCell ref="B74:F74"/>
    <mergeCell ref="D34:H34"/>
    <mergeCell ref="D35:H35"/>
    <mergeCell ref="D36:H36"/>
    <mergeCell ref="D40:H40"/>
    <mergeCell ref="B58:G58"/>
    <mergeCell ref="D41:H41"/>
    <mergeCell ref="D42:H42"/>
    <mergeCell ref="A91:D91"/>
    <mergeCell ref="A92:D92"/>
    <mergeCell ref="A93:D93"/>
    <mergeCell ref="A88:D88"/>
    <mergeCell ref="A89:D89"/>
    <mergeCell ref="A87:D87"/>
    <mergeCell ref="A90:D90"/>
    <mergeCell ref="A3:C3"/>
    <mergeCell ref="A79:C79"/>
    <mergeCell ref="B75:F75"/>
    <mergeCell ref="E11:G11"/>
    <mergeCell ref="A86:D86"/>
    <mergeCell ref="E12:G12"/>
    <mergeCell ref="B14:D14"/>
    <mergeCell ref="B15:D15"/>
    <mergeCell ref="E15:G15"/>
    <mergeCell ref="D49:G49"/>
    <mergeCell ref="B11:D11"/>
    <mergeCell ref="B12:D12"/>
    <mergeCell ref="B13:D13"/>
    <mergeCell ref="E13:G13"/>
    <mergeCell ref="E14:G14"/>
    <mergeCell ref="B21:H21"/>
    <mergeCell ref="B128:H128"/>
    <mergeCell ref="B22:H22"/>
    <mergeCell ref="B28:H28"/>
    <mergeCell ref="B29:H29"/>
    <mergeCell ref="B99:H99"/>
    <mergeCell ref="B100:H100"/>
    <mergeCell ref="B106:H106"/>
    <mergeCell ref="A96:D96"/>
    <mergeCell ref="B72:F72"/>
    <mergeCell ref="B73:F73"/>
    <mergeCell ref="B129:H129"/>
    <mergeCell ref="B135:H135"/>
    <mergeCell ref="B136:H136"/>
    <mergeCell ref="B142:H142"/>
    <mergeCell ref="B143:H143"/>
    <mergeCell ref="B107:H107"/>
    <mergeCell ref="B113:H113"/>
    <mergeCell ref="B114:H114"/>
    <mergeCell ref="B121:H121"/>
    <mergeCell ref="B122:H122"/>
  </mergeCells>
  <conditionalFormatting sqref="H85 H87:H97">
    <cfRule type="cellIs" priority="1" dxfId="1" operator="equal" stopIfTrue="1">
      <formula>"No"</formula>
    </cfRule>
  </conditionalFormatting>
  <dataValidations count="3">
    <dataValidation type="list" allowBlank="1" showInputMessage="1" showErrorMessage="1" sqref="H18:H19 H24 H51 H69:H70">
      <formula1>"Select One, Yes, No"</formula1>
    </dataValidation>
    <dataValidation type="list" allowBlank="1" showInputMessage="1" showErrorMessage="1" sqref="H25:H26 H43:H44 H58 H37">
      <formula1>"Select One, Yes, No, N/A"</formula1>
    </dataValidation>
    <dataValidation type="list" allowBlank="1" showInputMessage="1" showErrorMessage="1" sqref="H48">
      <formula1>"Select One, GAAP, NAIC SAP, IFRS, Other"</formula1>
    </dataValidation>
  </dataValidations>
  <printOptions/>
  <pageMargins left="0.7" right="0.7" top="0.25" bottom="0.25" header="0.3" footer="0.3"/>
  <pageSetup fitToHeight="2" horizontalDpi="600" verticalDpi="600" orientation="portrait" paperSize="5" scale="70" r:id="rId1"/>
  <rowBreaks count="1" manualBreakCount="1">
    <brk id="76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I99"/>
  <sheetViews>
    <sheetView workbookViewId="0" topLeftCell="A1">
      <pane ySplit="9" topLeftCell="A10" activePane="bottomLeft" state="frozen"/>
      <selection pane="topLeft" activeCell="K7" sqref="K7"/>
      <selection pane="bottomLeft" activeCell="B10" sqref="B10"/>
    </sheetView>
  </sheetViews>
  <sheetFormatPr defaultColWidth="8.8984375" defaultRowHeight="15"/>
  <cols>
    <col min="1" max="1" width="33.69921875" style="122" customWidth="1"/>
    <col min="2" max="8" width="13.8984375" style="122" customWidth="1"/>
    <col min="9" max="16384" width="8.8984375" style="122" customWidth="1"/>
  </cols>
  <sheetData>
    <row r="1" spans="1:8" ht="24">
      <c r="A1" s="418" t="str">
        <f>JURAT!A8</f>
        <v>CAPTIVE INSURANCE COMPANY</v>
      </c>
      <c r="B1" s="331"/>
      <c r="C1" s="121"/>
      <c r="D1" s="121"/>
      <c r="E1" s="121"/>
      <c r="F1" s="121"/>
      <c r="G1" s="121"/>
      <c r="H1" s="121" t="s">
        <v>320</v>
      </c>
    </row>
    <row r="2" spans="1:8" ht="17.25">
      <c r="A2" s="121" t="str">
        <f>+JURAT!H4</f>
        <v>0000</v>
      </c>
      <c r="B2" s="121"/>
      <c r="C2" s="121"/>
      <c r="D2" s="121"/>
      <c r="E2" s="121"/>
      <c r="F2" s="121"/>
      <c r="G2" s="121"/>
      <c r="H2" s="121"/>
    </row>
    <row r="3" spans="1:8" ht="17.25">
      <c r="A3" s="327">
        <f>JURAT!A9</f>
        <v>45291</v>
      </c>
      <c r="B3" s="127"/>
      <c r="C3" s="127"/>
      <c r="D3" s="127"/>
      <c r="E3" s="127"/>
      <c r="F3" s="127"/>
      <c r="G3" s="127"/>
      <c r="H3" s="121"/>
    </row>
    <row r="4" spans="1:8" ht="17.25">
      <c r="A4" s="121"/>
      <c r="B4" s="127"/>
      <c r="C4" s="127"/>
      <c r="D4" s="128"/>
      <c r="E4" s="127"/>
      <c r="F4" s="127"/>
      <c r="G4" s="127"/>
      <c r="H4" s="121"/>
    </row>
    <row r="5" spans="1:8" ht="17.25">
      <c r="A5" s="511" t="s">
        <v>268</v>
      </c>
      <c r="B5" s="629">
        <v>-1</v>
      </c>
      <c r="C5" s="630"/>
      <c r="D5" s="342">
        <v>-2</v>
      </c>
      <c r="E5" s="340">
        <v>-3</v>
      </c>
      <c r="F5" s="341"/>
      <c r="G5" s="341"/>
      <c r="H5" s="342">
        <v>-4</v>
      </c>
    </row>
    <row r="6" spans="1:8" ht="17.25">
      <c r="A6" s="512"/>
      <c r="B6" s="469"/>
      <c r="C6" s="124"/>
      <c r="D6" s="130" t="s">
        <v>72</v>
      </c>
      <c r="E6" s="54"/>
      <c r="F6" s="124"/>
      <c r="G6" s="124"/>
      <c r="H6" s="130" t="s">
        <v>59</v>
      </c>
    </row>
    <row r="7" spans="1:8" ht="17.25">
      <c r="A7" s="512"/>
      <c r="B7" s="469" t="s">
        <v>28</v>
      </c>
      <c r="C7" s="343"/>
      <c r="D7" s="130" t="s">
        <v>26</v>
      </c>
      <c r="E7" s="469" t="s">
        <v>29</v>
      </c>
      <c r="F7" s="343"/>
      <c r="G7" s="343"/>
      <c r="H7" s="130" t="s">
        <v>26</v>
      </c>
    </row>
    <row r="8" spans="1:8" ht="17.25">
      <c r="A8" s="512"/>
      <c r="B8" s="54"/>
      <c r="C8" s="344"/>
      <c r="D8" s="130" t="s">
        <v>30</v>
      </c>
      <c r="E8" s="54"/>
      <c r="F8" s="344"/>
      <c r="G8" s="344"/>
      <c r="H8" s="130" t="s">
        <v>30</v>
      </c>
    </row>
    <row r="9" spans="1:8" ht="33" customHeight="1">
      <c r="A9" s="513" t="s">
        <v>31</v>
      </c>
      <c r="B9" s="133" t="s">
        <v>32</v>
      </c>
      <c r="C9" s="345" t="s">
        <v>296</v>
      </c>
      <c r="D9" s="134" t="s">
        <v>221</v>
      </c>
      <c r="E9" s="133" t="s">
        <v>32</v>
      </c>
      <c r="F9" s="345" t="s">
        <v>296</v>
      </c>
      <c r="G9" s="346" t="s">
        <v>230</v>
      </c>
      <c r="H9" s="135" t="s">
        <v>221</v>
      </c>
    </row>
    <row r="10" spans="1:8" ht="17.25">
      <c r="A10" s="136"/>
      <c r="B10" s="137"/>
      <c r="C10" s="137"/>
      <c r="D10" s="138"/>
      <c r="E10" s="137"/>
      <c r="F10" s="137"/>
      <c r="G10" s="139"/>
      <c r="H10" s="140"/>
    </row>
    <row r="11" spans="1:8" ht="17.25">
      <c r="A11" s="131" t="s">
        <v>160</v>
      </c>
      <c r="B11" s="141"/>
      <c r="C11" s="142"/>
      <c r="D11" s="142"/>
      <c r="E11" s="141"/>
      <c r="F11" s="142"/>
      <c r="G11" s="142"/>
      <c r="H11" s="143"/>
    </row>
    <row r="12" spans="1:8" ht="17.25">
      <c r="A12" s="131" t="s">
        <v>161</v>
      </c>
      <c r="B12" s="141"/>
      <c r="C12" s="142"/>
      <c r="D12" s="142"/>
      <c r="E12" s="141"/>
      <c r="F12" s="142"/>
      <c r="G12" s="142"/>
      <c r="H12" s="143"/>
    </row>
    <row r="13" spans="1:8" ht="17.25">
      <c r="A13" s="131" t="s">
        <v>245</v>
      </c>
      <c r="B13" s="141"/>
      <c r="C13" s="142"/>
      <c r="D13" s="142"/>
      <c r="E13" s="141"/>
      <c r="F13" s="142"/>
      <c r="G13" s="142"/>
      <c r="H13" s="143"/>
    </row>
    <row r="14" spans="1:8" ht="17.25">
      <c r="A14" s="131" t="s">
        <v>244</v>
      </c>
      <c r="B14" s="141"/>
      <c r="C14" s="142"/>
      <c r="D14" s="142"/>
      <c r="E14" s="141"/>
      <c r="F14" s="142"/>
      <c r="G14" s="142"/>
      <c r="H14" s="143"/>
    </row>
    <row r="15" spans="1:8" ht="17.25">
      <c r="A15" s="131" t="s">
        <v>162</v>
      </c>
      <c r="B15" s="141"/>
      <c r="C15" s="142"/>
      <c r="D15" s="142"/>
      <c r="E15" s="141"/>
      <c r="F15" s="142"/>
      <c r="G15" s="142"/>
      <c r="H15" s="143"/>
    </row>
    <row r="16" spans="1:8" ht="17.25">
      <c r="A16" s="131" t="s">
        <v>178</v>
      </c>
      <c r="B16" s="141"/>
      <c r="C16" s="142"/>
      <c r="D16" s="142"/>
      <c r="E16" s="141"/>
      <c r="F16" s="142"/>
      <c r="G16" s="142"/>
      <c r="H16" s="143"/>
    </row>
    <row r="17" spans="1:8" ht="17.25">
      <c r="A17" s="131" t="s">
        <v>163</v>
      </c>
      <c r="B17" s="141"/>
      <c r="C17" s="142"/>
      <c r="D17" s="142"/>
      <c r="E17" s="141"/>
      <c r="F17" s="142"/>
      <c r="G17" s="142"/>
      <c r="H17" s="143"/>
    </row>
    <row r="18" spans="1:8" ht="17.25">
      <c r="A18" s="131" t="s">
        <v>179</v>
      </c>
      <c r="B18" s="141"/>
      <c r="C18" s="142"/>
      <c r="D18" s="142"/>
      <c r="E18" s="141"/>
      <c r="F18" s="142"/>
      <c r="G18" s="142"/>
      <c r="H18" s="143"/>
    </row>
    <row r="19" spans="1:8" ht="17.25">
      <c r="A19" s="131" t="s">
        <v>164</v>
      </c>
      <c r="B19" s="141"/>
      <c r="C19" s="142"/>
      <c r="D19" s="142"/>
      <c r="E19" s="141"/>
      <c r="F19" s="142"/>
      <c r="G19" s="142"/>
      <c r="H19" s="143"/>
    </row>
    <row r="20" spans="1:8" ht="17.25">
      <c r="A20" s="131" t="s">
        <v>159</v>
      </c>
      <c r="B20" s="141"/>
      <c r="C20" s="142"/>
      <c r="D20" s="142"/>
      <c r="E20" s="141"/>
      <c r="F20" s="142"/>
      <c r="G20" s="142"/>
      <c r="H20" s="143"/>
    </row>
    <row r="21" spans="1:8" ht="17.25">
      <c r="A21" s="131" t="s">
        <v>165</v>
      </c>
      <c r="B21" s="141"/>
      <c r="C21" s="142"/>
      <c r="D21" s="142"/>
      <c r="E21" s="141"/>
      <c r="F21" s="142"/>
      <c r="G21" s="142"/>
      <c r="H21" s="143"/>
    </row>
    <row r="22" spans="1:8" ht="17.25">
      <c r="A22" s="131" t="s">
        <v>166</v>
      </c>
      <c r="B22" s="141"/>
      <c r="C22" s="142"/>
      <c r="D22" s="142"/>
      <c r="E22" s="141"/>
      <c r="F22" s="142"/>
      <c r="G22" s="142"/>
      <c r="H22" s="143"/>
    </row>
    <row r="23" spans="1:8" ht="17.25">
      <c r="A23" s="131" t="s">
        <v>167</v>
      </c>
      <c r="B23" s="141"/>
      <c r="C23" s="142"/>
      <c r="D23" s="142"/>
      <c r="E23" s="141"/>
      <c r="F23" s="142"/>
      <c r="G23" s="142"/>
      <c r="H23" s="143"/>
    </row>
    <row r="24" spans="1:8" ht="17.25">
      <c r="A24" s="131" t="s">
        <v>150</v>
      </c>
      <c r="B24" s="141"/>
      <c r="C24" s="142"/>
      <c r="D24" s="142"/>
      <c r="E24" s="141"/>
      <c r="F24" s="142"/>
      <c r="G24" s="142"/>
      <c r="H24" s="143"/>
    </row>
    <row r="25" spans="1:8" ht="17.25">
      <c r="A25" s="131" t="s">
        <v>168</v>
      </c>
      <c r="B25" s="141"/>
      <c r="C25" s="142"/>
      <c r="D25" s="142"/>
      <c r="E25" s="141"/>
      <c r="F25" s="142"/>
      <c r="G25" s="142"/>
      <c r="H25" s="143"/>
    </row>
    <row r="26" spans="1:8" ht="17.25">
      <c r="A26" s="131" t="s">
        <v>175</v>
      </c>
      <c r="B26" s="141"/>
      <c r="C26" s="142"/>
      <c r="D26" s="142"/>
      <c r="E26" s="141"/>
      <c r="F26" s="142"/>
      <c r="G26" s="142"/>
      <c r="H26" s="143"/>
    </row>
    <row r="27" spans="1:8" ht="17.25">
      <c r="A27" s="131" t="s">
        <v>169</v>
      </c>
      <c r="B27" s="141"/>
      <c r="C27" s="142"/>
      <c r="D27" s="142"/>
      <c r="E27" s="141"/>
      <c r="F27" s="142"/>
      <c r="G27" s="142"/>
      <c r="H27" s="143"/>
    </row>
    <row r="28" spans="1:8" ht="17.25">
      <c r="A28" s="131" t="s">
        <v>170</v>
      </c>
      <c r="B28" s="141"/>
      <c r="C28" s="142"/>
      <c r="D28" s="142"/>
      <c r="E28" s="141"/>
      <c r="F28" s="142"/>
      <c r="G28" s="142"/>
      <c r="H28" s="143"/>
    </row>
    <row r="29" spans="1:8" ht="17.25">
      <c r="A29" s="131" t="s">
        <v>151</v>
      </c>
      <c r="B29" s="141"/>
      <c r="C29" s="142"/>
      <c r="D29" s="142"/>
      <c r="E29" s="141"/>
      <c r="F29" s="142"/>
      <c r="G29" s="142"/>
      <c r="H29" s="143"/>
    </row>
    <row r="30" spans="1:8" ht="17.25">
      <c r="A30" s="131" t="s">
        <v>152</v>
      </c>
      <c r="B30" s="141"/>
      <c r="C30" s="142"/>
      <c r="D30" s="142"/>
      <c r="E30" s="141"/>
      <c r="F30" s="142"/>
      <c r="G30" s="142"/>
      <c r="H30" s="143"/>
    </row>
    <row r="31" spans="1:8" ht="17.25">
      <c r="A31" s="131" t="s">
        <v>171</v>
      </c>
      <c r="B31" s="141"/>
      <c r="C31" s="142"/>
      <c r="D31" s="142"/>
      <c r="E31" s="141"/>
      <c r="F31" s="142"/>
      <c r="G31" s="142"/>
      <c r="H31" s="143"/>
    </row>
    <row r="32" spans="1:8" ht="17.25">
      <c r="A32" s="131" t="s">
        <v>172</v>
      </c>
      <c r="B32" s="141"/>
      <c r="C32" s="142"/>
      <c r="D32" s="142"/>
      <c r="E32" s="141"/>
      <c r="F32" s="142"/>
      <c r="G32" s="142"/>
      <c r="H32" s="143"/>
    </row>
    <row r="33" spans="1:8" ht="17.25">
      <c r="A33" s="131" t="s">
        <v>153</v>
      </c>
      <c r="B33" s="141"/>
      <c r="C33" s="142"/>
      <c r="D33" s="142"/>
      <c r="E33" s="141"/>
      <c r="F33" s="142"/>
      <c r="G33" s="142"/>
      <c r="H33" s="143"/>
    </row>
    <row r="34" spans="1:8" ht="17.25">
      <c r="A34" s="131" t="s">
        <v>158</v>
      </c>
      <c r="B34" s="141"/>
      <c r="C34" s="142"/>
      <c r="D34" s="142"/>
      <c r="E34" s="141"/>
      <c r="F34" s="142"/>
      <c r="G34" s="142"/>
      <c r="H34" s="143"/>
    </row>
    <row r="35" spans="1:8" ht="17.25">
      <c r="A35" s="131" t="s">
        <v>176</v>
      </c>
      <c r="B35" s="141"/>
      <c r="C35" s="142"/>
      <c r="D35" s="142"/>
      <c r="E35" s="141"/>
      <c r="F35" s="142"/>
      <c r="G35" s="142"/>
      <c r="H35" s="143"/>
    </row>
    <row r="36" spans="1:8" ht="17.25">
      <c r="A36" s="131" t="s">
        <v>173</v>
      </c>
      <c r="B36" s="141"/>
      <c r="C36" s="142"/>
      <c r="D36" s="142"/>
      <c r="E36" s="141"/>
      <c r="F36" s="142"/>
      <c r="G36" s="142"/>
      <c r="H36" s="143"/>
    </row>
    <row r="37" spans="1:8" ht="17.25">
      <c r="A37" s="131" t="s">
        <v>154</v>
      </c>
      <c r="B37" s="141"/>
      <c r="C37" s="142"/>
      <c r="D37" s="142"/>
      <c r="E37" s="141"/>
      <c r="F37" s="142"/>
      <c r="G37" s="142"/>
      <c r="H37" s="143"/>
    </row>
    <row r="38" spans="1:8" ht="17.25">
      <c r="A38" s="131" t="s">
        <v>241</v>
      </c>
      <c r="B38" s="141"/>
      <c r="C38" s="142"/>
      <c r="D38" s="142"/>
      <c r="E38" s="141"/>
      <c r="F38" s="142"/>
      <c r="G38" s="142"/>
      <c r="H38" s="143"/>
    </row>
    <row r="39" spans="1:8" ht="17.25">
      <c r="A39" s="131" t="s">
        <v>246</v>
      </c>
      <c r="B39" s="141"/>
      <c r="C39" s="142"/>
      <c r="D39" s="142"/>
      <c r="E39" s="141"/>
      <c r="F39" s="142"/>
      <c r="G39" s="142"/>
      <c r="H39" s="143"/>
    </row>
    <row r="40" spans="1:8" ht="17.25">
      <c r="A40" s="131" t="s">
        <v>155</v>
      </c>
      <c r="B40" s="141"/>
      <c r="C40" s="142"/>
      <c r="D40" s="142"/>
      <c r="E40" s="141"/>
      <c r="F40" s="142"/>
      <c r="G40" s="142"/>
      <c r="H40" s="143"/>
    </row>
    <row r="41" spans="1:8" ht="17.25">
      <c r="A41" s="131" t="s">
        <v>156</v>
      </c>
      <c r="B41" s="141"/>
      <c r="C41" s="142"/>
      <c r="D41" s="142"/>
      <c r="E41" s="141"/>
      <c r="F41" s="142"/>
      <c r="G41" s="142"/>
      <c r="H41" s="143"/>
    </row>
    <row r="42" spans="1:8" ht="17.25">
      <c r="A42" s="131" t="s">
        <v>247</v>
      </c>
      <c r="B42" s="141"/>
      <c r="C42" s="142"/>
      <c r="D42" s="142"/>
      <c r="E42" s="141"/>
      <c r="F42" s="142"/>
      <c r="G42" s="142"/>
      <c r="H42" s="143"/>
    </row>
    <row r="43" spans="1:8" ht="17.25">
      <c r="A43" s="131" t="s">
        <v>249</v>
      </c>
      <c r="B43" s="141"/>
      <c r="C43" s="142"/>
      <c r="D43" s="142"/>
      <c r="E43" s="141"/>
      <c r="F43" s="142"/>
      <c r="G43" s="142"/>
      <c r="H43" s="143"/>
    </row>
    <row r="44" spans="1:8" ht="17.25">
      <c r="A44" s="131" t="s">
        <v>248</v>
      </c>
      <c r="B44" s="141"/>
      <c r="C44" s="142"/>
      <c r="D44" s="142"/>
      <c r="E44" s="141"/>
      <c r="F44" s="142"/>
      <c r="G44" s="142"/>
      <c r="H44" s="143"/>
    </row>
    <row r="45" spans="1:8" ht="17.25">
      <c r="A45" s="131" t="s">
        <v>174</v>
      </c>
      <c r="B45" s="141"/>
      <c r="C45" s="142"/>
      <c r="D45" s="142"/>
      <c r="E45" s="141"/>
      <c r="F45" s="142"/>
      <c r="G45" s="142"/>
      <c r="H45" s="143"/>
    </row>
    <row r="46" spans="1:8" ht="17.25">
      <c r="A46" s="131" t="s">
        <v>177</v>
      </c>
      <c r="B46" s="141"/>
      <c r="C46" s="142"/>
      <c r="D46" s="142"/>
      <c r="E46" s="141"/>
      <c r="F46" s="142"/>
      <c r="G46" s="142"/>
      <c r="H46" s="143"/>
    </row>
    <row r="47" spans="1:8" ht="17.25">
      <c r="A47" s="347"/>
      <c r="B47" s="144"/>
      <c r="C47" s="145"/>
      <c r="D47" s="145"/>
      <c r="E47" s="144"/>
      <c r="F47" s="145"/>
      <c r="G47" s="145"/>
      <c r="H47" s="146"/>
    </row>
    <row r="48" spans="1:8" ht="17.25">
      <c r="A48" s="131" t="s">
        <v>157</v>
      </c>
      <c r="B48" s="69"/>
      <c r="C48" s="147"/>
      <c r="D48" s="147"/>
      <c r="E48" s="69"/>
      <c r="F48" s="147"/>
      <c r="G48" s="147"/>
      <c r="H48" s="148"/>
    </row>
    <row r="49" spans="1:8" ht="17.25">
      <c r="A49" s="131"/>
      <c r="B49" s="69"/>
      <c r="C49" s="147"/>
      <c r="D49" s="147"/>
      <c r="E49" s="69"/>
      <c r="F49" s="147"/>
      <c r="G49" s="147"/>
      <c r="H49" s="148"/>
    </row>
    <row r="50" spans="1:8" ht="17.25">
      <c r="A50" s="348"/>
      <c r="B50" s="141"/>
      <c r="C50" s="142"/>
      <c r="D50" s="142"/>
      <c r="E50" s="141"/>
      <c r="F50" s="142"/>
      <c r="G50" s="142"/>
      <c r="H50" s="143"/>
    </row>
    <row r="51" spans="1:8" ht="17.25">
      <c r="A51" s="349"/>
      <c r="B51" s="141"/>
      <c r="C51" s="142"/>
      <c r="D51" s="142"/>
      <c r="E51" s="141"/>
      <c r="F51" s="142"/>
      <c r="G51" s="142"/>
      <c r="H51" s="143"/>
    </row>
    <row r="52" spans="1:8" ht="17.25">
      <c r="A52" s="349"/>
      <c r="B52" s="141"/>
      <c r="C52" s="142"/>
      <c r="D52" s="142"/>
      <c r="E52" s="141"/>
      <c r="F52" s="142"/>
      <c r="G52" s="142"/>
      <c r="H52" s="143"/>
    </row>
    <row r="53" spans="1:8" ht="17.25">
      <c r="A53" s="349"/>
      <c r="B53" s="141"/>
      <c r="C53" s="142"/>
      <c r="D53" s="142"/>
      <c r="E53" s="141"/>
      <c r="F53" s="142"/>
      <c r="G53" s="142"/>
      <c r="H53" s="143"/>
    </row>
    <row r="54" spans="1:8" ht="17.25">
      <c r="A54" s="349"/>
      <c r="B54" s="141"/>
      <c r="C54" s="142"/>
      <c r="D54" s="142"/>
      <c r="E54" s="141"/>
      <c r="F54" s="142"/>
      <c r="G54" s="142"/>
      <c r="H54" s="143"/>
    </row>
    <row r="55" spans="1:8" ht="17.25">
      <c r="A55" s="350"/>
      <c r="B55" s="351"/>
      <c r="C55" s="352"/>
      <c r="D55" s="352"/>
      <c r="E55" s="351"/>
      <c r="F55" s="352"/>
      <c r="G55" s="352"/>
      <c r="H55" s="353"/>
    </row>
    <row r="56" spans="1:8" ht="17.25">
      <c r="A56" s="339"/>
      <c r="B56" s="147"/>
      <c r="C56" s="147"/>
      <c r="D56" s="147"/>
      <c r="E56" s="69"/>
      <c r="F56" s="147"/>
      <c r="G56" s="147"/>
      <c r="H56" s="148"/>
    </row>
    <row r="57" spans="1:8" ht="18" thickBot="1">
      <c r="A57" s="514" t="s">
        <v>274</v>
      </c>
      <c r="B57" s="212">
        <f>SUM(B11:B56)</f>
        <v>0</v>
      </c>
      <c r="C57" s="212">
        <f>SUM(C11:C56)</f>
        <v>0</v>
      </c>
      <c r="D57" s="213">
        <f>SUM(D11:D56)</f>
        <v>0</v>
      </c>
      <c r="E57" s="214">
        <f>SUM(E11:E56)</f>
        <v>0</v>
      </c>
      <c r="F57" s="215">
        <f>SUM(F11:F56)</f>
        <v>0</v>
      </c>
      <c r="G57" s="213">
        <f>SUM(G11:G56)</f>
        <v>0</v>
      </c>
      <c r="H57" s="74">
        <f>SUM(H11:H56)</f>
        <v>0</v>
      </c>
    </row>
    <row r="58" spans="1:8" ht="18" thickTop="1">
      <c r="A58" s="124"/>
      <c r="B58" s="150" t="s">
        <v>262</v>
      </c>
      <c r="C58" s="150"/>
      <c r="D58" s="124"/>
      <c r="E58" s="17" t="s">
        <v>263</v>
      </c>
      <c r="F58" s="17"/>
      <c r="H58" s="151"/>
    </row>
    <row r="59" spans="1:8" ht="17.25">
      <c r="A59" s="124"/>
      <c r="B59" s="124"/>
      <c r="C59" s="124"/>
      <c r="D59" s="124"/>
      <c r="E59" s="17"/>
      <c r="F59" s="17"/>
      <c r="H59" s="152"/>
    </row>
    <row r="60" spans="1:8" ht="18">
      <c r="A60" s="229" t="s">
        <v>297</v>
      </c>
      <c r="B60" s="121"/>
      <c r="C60" s="121"/>
      <c r="D60" s="121"/>
      <c r="E60" s="121"/>
      <c r="F60" s="121"/>
      <c r="G60" s="121"/>
      <c r="H60" s="121"/>
    </row>
    <row r="61" spans="1:8" ht="17.25">
      <c r="A61" s="121"/>
      <c r="B61" s="121"/>
      <c r="C61" s="121"/>
      <c r="D61" s="121"/>
      <c r="E61" s="121"/>
      <c r="F61" s="121"/>
      <c r="G61" s="121"/>
      <c r="H61" s="121"/>
    </row>
    <row r="62" spans="1:9" ht="17.25">
      <c r="A62" s="124" t="s">
        <v>231</v>
      </c>
      <c r="B62" s="153"/>
      <c r="C62" s="153"/>
      <c r="D62" s="153"/>
      <c r="F62" s="121"/>
      <c r="G62" s="121"/>
      <c r="H62" s="162" t="str">
        <f>IF(C57+G57+F57=0,"N/A",(C57+G57+F57)/SUM(B57+C57+E57+F57+G57+H57))</f>
        <v>N/A</v>
      </c>
      <c r="I62" s="121"/>
    </row>
    <row r="63" spans="1:9" ht="17.25">
      <c r="A63" s="124"/>
      <c r="B63" s="153"/>
      <c r="C63" s="153"/>
      <c r="D63" s="153"/>
      <c r="F63" s="121"/>
      <c r="G63" s="121"/>
      <c r="H63" s="154"/>
      <c r="I63" s="121"/>
    </row>
    <row r="64" spans="1:8" ht="18" thickBot="1">
      <c r="A64" s="121" t="s">
        <v>305</v>
      </c>
      <c r="B64" s="121"/>
      <c r="C64" s="121"/>
      <c r="D64" s="121"/>
      <c r="E64" s="30"/>
      <c r="F64" s="30"/>
      <c r="G64" s="121"/>
      <c r="H64" s="121"/>
    </row>
    <row r="65" spans="1:8" ht="18" thickBot="1">
      <c r="A65" s="121" t="s">
        <v>271</v>
      </c>
      <c r="B65" s="121"/>
      <c r="C65" s="121"/>
      <c r="D65" s="121"/>
      <c r="E65" s="30"/>
      <c r="F65" s="30"/>
      <c r="G65" s="121"/>
      <c r="H65" s="119" t="s">
        <v>99</v>
      </c>
    </row>
    <row r="66" spans="1:8" ht="18" thickBot="1">
      <c r="A66" s="121" t="s">
        <v>326</v>
      </c>
      <c r="B66" s="121"/>
      <c r="C66" s="121"/>
      <c r="E66" s="121"/>
      <c r="F66" s="121"/>
      <c r="G66" s="121"/>
      <c r="H66" s="155">
        <v>0</v>
      </c>
    </row>
    <row r="67" spans="1:8" ht="18" thickBot="1">
      <c r="A67" s="124" t="s">
        <v>308</v>
      </c>
      <c r="H67" s="119" t="s">
        <v>99</v>
      </c>
    </row>
    <row r="68" spans="1:8" ht="18" thickBot="1">
      <c r="A68" s="124" t="s">
        <v>267</v>
      </c>
      <c r="H68" s="120"/>
    </row>
    <row r="69" spans="1:8" ht="15" customHeight="1">
      <c r="A69" s="631"/>
      <c r="B69" s="632"/>
      <c r="C69" s="632"/>
      <c r="D69" s="632"/>
      <c r="E69" s="632"/>
      <c r="F69" s="632"/>
      <c r="G69" s="632"/>
      <c r="H69" s="633"/>
    </row>
    <row r="70" spans="1:8" ht="17.25">
      <c r="A70" s="634"/>
      <c r="B70" s="635"/>
      <c r="C70" s="635"/>
      <c r="D70" s="635"/>
      <c r="E70" s="635"/>
      <c r="F70" s="635"/>
      <c r="G70" s="635"/>
      <c r="H70" s="636"/>
    </row>
    <row r="71" spans="1:8" ht="17.25">
      <c r="A71" s="634"/>
      <c r="B71" s="635"/>
      <c r="C71" s="635"/>
      <c r="D71" s="635"/>
      <c r="E71" s="635"/>
      <c r="F71" s="635"/>
      <c r="G71" s="635"/>
      <c r="H71" s="636"/>
    </row>
    <row r="72" spans="1:8" ht="17.25">
      <c r="A72" s="634"/>
      <c r="B72" s="635"/>
      <c r="C72" s="635"/>
      <c r="D72" s="635"/>
      <c r="E72" s="635"/>
      <c r="F72" s="635"/>
      <c r="G72" s="635"/>
      <c r="H72" s="636"/>
    </row>
    <row r="73" spans="1:8" ht="17.25">
      <c r="A73" s="634"/>
      <c r="B73" s="635"/>
      <c r="C73" s="635"/>
      <c r="D73" s="635"/>
      <c r="E73" s="635"/>
      <c r="F73" s="635"/>
      <c r="G73" s="635"/>
      <c r="H73" s="636"/>
    </row>
    <row r="74" spans="1:8" ht="18" thickBot="1">
      <c r="A74" s="626"/>
      <c r="B74" s="627"/>
      <c r="C74" s="627"/>
      <c r="D74" s="627"/>
      <c r="E74" s="627"/>
      <c r="F74" s="627"/>
      <c r="G74" s="627"/>
      <c r="H74" s="628"/>
    </row>
    <row r="75" spans="1:9" ht="18">
      <c r="A75" s="125" t="s">
        <v>324</v>
      </c>
      <c r="B75" s="125"/>
      <c r="C75" s="125"/>
      <c r="D75" s="125"/>
      <c r="E75" s="125"/>
      <c r="F75" s="125"/>
      <c r="G75" s="125"/>
      <c r="H75" s="125"/>
      <c r="I75" s="156"/>
    </row>
    <row r="76" spans="1:9" ht="18">
      <c r="A76" s="125" t="s">
        <v>325</v>
      </c>
      <c r="B76" s="125"/>
      <c r="C76" s="125"/>
      <c r="D76" s="125"/>
      <c r="E76" s="125"/>
      <c r="F76" s="125"/>
      <c r="G76" s="125"/>
      <c r="H76" s="125"/>
      <c r="I76" s="156"/>
    </row>
    <row r="77" spans="1:9" ht="17.25">
      <c r="A77" s="125"/>
      <c r="B77" s="125"/>
      <c r="C77" s="125"/>
      <c r="D77" s="125"/>
      <c r="E77" s="125"/>
      <c r="F77" s="125"/>
      <c r="G77" s="125"/>
      <c r="H77" s="125"/>
      <c r="I77" s="156"/>
    </row>
    <row r="78" spans="1:9" ht="17.25">
      <c r="A78" s="156"/>
      <c r="B78" s="156"/>
      <c r="C78" s="156"/>
      <c r="D78" s="156"/>
      <c r="E78" s="156"/>
      <c r="F78" s="156"/>
      <c r="G78" s="156"/>
      <c r="H78" s="156"/>
      <c r="I78" s="156"/>
    </row>
    <row r="79" spans="1:9" ht="17.25">
      <c r="A79" s="156"/>
      <c r="B79" s="156"/>
      <c r="C79" s="156"/>
      <c r="D79" s="156"/>
      <c r="E79" s="156"/>
      <c r="F79" s="156"/>
      <c r="G79" s="156"/>
      <c r="H79" s="156"/>
      <c r="I79" s="156"/>
    </row>
    <row r="80" spans="1:9" ht="17.25">
      <c r="A80" s="156"/>
      <c r="B80" s="156"/>
      <c r="C80" s="156"/>
      <c r="D80" s="156"/>
      <c r="E80" s="156"/>
      <c r="F80" s="156"/>
      <c r="G80" s="156"/>
      <c r="H80" s="156"/>
      <c r="I80" s="156"/>
    </row>
    <row r="81" spans="1:9" ht="17.25">
      <c r="A81" s="156"/>
      <c r="B81" s="156"/>
      <c r="C81" s="156"/>
      <c r="D81" s="156"/>
      <c r="E81" s="156"/>
      <c r="F81" s="156"/>
      <c r="G81" s="156"/>
      <c r="H81" s="156"/>
      <c r="I81" s="156"/>
    </row>
    <row r="82" spans="1:9" ht="17.25">
      <c r="A82" s="156"/>
      <c r="B82" s="156"/>
      <c r="C82" s="156"/>
      <c r="D82" s="156"/>
      <c r="E82" s="156"/>
      <c r="F82" s="156"/>
      <c r="G82" s="156"/>
      <c r="H82" s="156"/>
      <c r="I82" s="156"/>
    </row>
    <row r="83" spans="1:9" ht="17.25">
      <c r="A83" s="156"/>
      <c r="B83" s="156"/>
      <c r="C83" s="156"/>
      <c r="D83" s="156"/>
      <c r="E83" s="156"/>
      <c r="F83" s="156"/>
      <c r="G83" s="156"/>
      <c r="H83" s="156"/>
      <c r="I83" s="156"/>
    </row>
    <row r="84" spans="1:9" ht="17.25">
      <c r="A84" s="156"/>
      <c r="B84" s="156"/>
      <c r="C84" s="156"/>
      <c r="D84" s="156"/>
      <c r="E84" s="156"/>
      <c r="F84" s="156"/>
      <c r="G84" s="156"/>
      <c r="H84" s="156"/>
      <c r="I84" s="156"/>
    </row>
    <row r="85" spans="1:9" ht="17.25">
      <c r="A85" s="156"/>
      <c r="B85" s="156"/>
      <c r="C85" s="156"/>
      <c r="D85" s="156"/>
      <c r="E85" s="156"/>
      <c r="F85" s="156"/>
      <c r="G85" s="156"/>
      <c r="H85" s="156"/>
      <c r="I85" s="156"/>
    </row>
    <row r="86" spans="1:9" ht="17.25">
      <c r="A86" s="156"/>
      <c r="B86" s="156"/>
      <c r="C86" s="156"/>
      <c r="D86" s="156"/>
      <c r="E86" s="156"/>
      <c r="F86" s="156"/>
      <c r="G86" s="156"/>
      <c r="H86" s="156"/>
      <c r="I86" s="156"/>
    </row>
    <row r="87" spans="1:9" ht="17.25">
      <c r="A87" s="156"/>
      <c r="B87" s="156"/>
      <c r="C87" s="156"/>
      <c r="D87" s="156"/>
      <c r="E87" s="156"/>
      <c r="F87" s="156"/>
      <c r="G87" s="156"/>
      <c r="H87" s="156"/>
      <c r="I87" s="156"/>
    </row>
    <row r="88" spans="1:9" ht="17.25">
      <c r="A88" s="156"/>
      <c r="B88" s="156"/>
      <c r="C88" s="156"/>
      <c r="D88" s="156"/>
      <c r="E88" s="156"/>
      <c r="F88" s="156"/>
      <c r="G88" s="156"/>
      <c r="H88" s="156"/>
      <c r="I88" s="156"/>
    </row>
    <row r="89" spans="1:9" ht="17.25">
      <c r="A89" s="156"/>
      <c r="B89" s="156"/>
      <c r="C89" s="156"/>
      <c r="D89" s="156"/>
      <c r="E89" s="156"/>
      <c r="F89" s="156"/>
      <c r="G89" s="156"/>
      <c r="H89" s="156"/>
      <c r="I89" s="156"/>
    </row>
    <row r="90" spans="1:9" ht="17.25">
      <c r="A90" s="156"/>
      <c r="B90" s="156"/>
      <c r="C90" s="156"/>
      <c r="D90" s="156"/>
      <c r="E90" s="156"/>
      <c r="F90" s="156"/>
      <c r="G90" s="156"/>
      <c r="H90" s="156"/>
      <c r="I90" s="156"/>
    </row>
    <row r="91" spans="1:9" ht="17.25">
      <c r="A91" s="156"/>
      <c r="B91" s="156"/>
      <c r="C91" s="156"/>
      <c r="D91" s="156"/>
      <c r="E91" s="156"/>
      <c r="F91" s="156"/>
      <c r="G91" s="156"/>
      <c r="H91" s="156"/>
      <c r="I91" s="156"/>
    </row>
    <row r="92" spans="1:9" ht="17.25">
      <c r="A92" s="156"/>
      <c r="B92" s="156"/>
      <c r="C92" s="156"/>
      <c r="D92" s="156"/>
      <c r="E92" s="156"/>
      <c r="F92" s="156"/>
      <c r="G92" s="156"/>
      <c r="H92" s="156"/>
      <c r="I92" s="156"/>
    </row>
    <row r="93" spans="1:9" ht="17.25">
      <c r="A93" s="156"/>
      <c r="B93" s="156"/>
      <c r="C93" s="156"/>
      <c r="D93" s="156"/>
      <c r="E93" s="156"/>
      <c r="F93" s="156"/>
      <c r="G93" s="156"/>
      <c r="H93" s="156"/>
      <c r="I93" s="156"/>
    </row>
    <row r="94" spans="1:9" ht="17.25">
      <c r="A94" s="156"/>
      <c r="B94" s="156"/>
      <c r="C94" s="156"/>
      <c r="D94" s="156"/>
      <c r="E94" s="156"/>
      <c r="F94" s="156"/>
      <c r="G94" s="156"/>
      <c r="H94" s="156"/>
      <c r="I94" s="156"/>
    </row>
    <row r="95" spans="1:9" ht="17.25">
      <c r="A95" s="156"/>
      <c r="B95" s="156"/>
      <c r="C95" s="156"/>
      <c r="D95" s="156"/>
      <c r="E95" s="156"/>
      <c r="F95" s="156"/>
      <c r="G95" s="156"/>
      <c r="H95" s="156"/>
      <c r="I95" s="156"/>
    </row>
    <row r="96" spans="1:9" ht="17.25">
      <c r="A96" s="156"/>
      <c r="B96" s="156"/>
      <c r="C96" s="156"/>
      <c r="D96" s="156"/>
      <c r="E96" s="156"/>
      <c r="F96" s="156"/>
      <c r="G96" s="156"/>
      <c r="H96" s="156"/>
      <c r="I96" s="156"/>
    </row>
    <row r="97" spans="1:9" ht="17.25">
      <c r="A97" s="156"/>
      <c r="B97" s="156"/>
      <c r="C97" s="156"/>
      <c r="D97" s="156"/>
      <c r="E97" s="156"/>
      <c r="F97" s="156"/>
      <c r="G97" s="156"/>
      <c r="H97" s="156"/>
      <c r="I97" s="156"/>
    </row>
    <row r="98" spans="1:9" ht="17.25">
      <c r="A98" s="156"/>
      <c r="B98" s="156"/>
      <c r="C98" s="156"/>
      <c r="D98" s="156"/>
      <c r="E98" s="156"/>
      <c r="F98" s="156"/>
      <c r="G98" s="156"/>
      <c r="H98" s="156"/>
      <c r="I98" s="156"/>
    </row>
    <row r="99" spans="1:9" ht="17.25">
      <c r="A99" s="156"/>
      <c r="B99" s="156"/>
      <c r="C99" s="156"/>
      <c r="D99" s="156"/>
      <c r="E99" s="156"/>
      <c r="F99" s="156"/>
      <c r="G99" s="156"/>
      <c r="H99" s="156"/>
      <c r="I99" s="156"/>
    </row>
  </sheetData>
  <sheetProtection password="DCEC" sheet="1" formatColumns="0" formatRows="0"/>
  <mergeCells count="7">
    <mergeCell ref="A74:H74"/>
    <mergeCell ref="B5:C5"/>
    <mergeCell ref="A69:H69"/>
    <mergeCell ref="A70:H70"/>
    <mergeCell ref="A71:H71"/>
    <mergeCell ref="A72:H72"/>
    <mergeCell ref="A73:H73"/>
  </mergeCells>
  <dataValidations count="1">
    <dataValidation type="list" allowBlank="1" showInputMessage="1" showErrorMessage="1" sqref="H65 H67:H68">
      <formula1>"Select One, Yes, No"</formula1>
    </dataValidation>
  </dataValidations>
  <printOptions/>
  <pageMargins left="0.7" right="0.7" top="0.25" bottom="0.25" header="0.3" footer="0.3"/>
  <pageSetup fitToHeight="1" fitToWidth="1" horizontalDpi="600" verticalDpi="600" orientation="portrait" paperSize="5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K70"/>
  <sheetViews>
    <sheetView workbookViewId="0" topLeftCell="A1">
      <selection activeCell="D6" sqref="D6:E6"/>
    </sheetView>
  </sheetViews>
  <sheetFormatPr defaultColWidth="8.8984375" defaultRowHeight="15"/>
  <cols>
    <col min="1" max="1" width="55.69921875" style="237" customWidth="1"/>
    <col min="2" max="2" width="16.3984375" style="237" customWidth="1"/>
    <col min="3" max="5" width="7.59765625" style="237" customWidth="1"/>
    <col min="6" max="6" width="19.296875" style="237" customWidth="1"/>
    <col min="7" max="7" width="9.69921875" style="238" bestFit="1" customWidth="1"/>
    <col min="8" max="10" width="19.296875" style="237" customWidth="1"/>
    <col min="11" max="11" width="12.09765625" style="237" bestFit="1" customWidth="1"/>
    <col min="12" max="16384" width="8.8984375" style="237" customWidth="1"/>
  </cols>
  <sheetData>
    <row r="1" spans="1:10" ht="24">
      <c r="A1" s="423" t="str">
        <f>JURAT!A8</f>
        <v>CAPTIVE INSURANCE COMPANY</v>
      </c>
      <c r="B1" s="331"/>
      <c r="C1" s="250"/>
      <c r="D1" s="250"/>
      <c r="E1" s="250"/>
      <c r="F1" s="250"/>
      <c r="G1" s="222"/>
      <c r="H1" s="250"/>
      <c r="I1" s="250"/>
      <c r="J1" s="254" t="s">
        <v>317</v>
      </c>
    </row>
    <row r="2" spans="1:10" ht="17.25">
      <c r="A2" s="250" t="str">
        <f>+JURAT!H4</f>
        <v>0000</v>
      </c>
      <c r="B2" s="250"/>
      <c r="C2" s="250"/>
      <c r="D2" s="250"/>
      <c r="E2" s="250"/>
      <c r="F2" s="250"/>
      <c r="G2" s="222"/>
      <c r="H2" s="250"/>
      <c r="I2" s="250"/>
      <c r="J2" s="254"/>
    </row>
    <row r="3" spans="1:10" ht="17.25">
      <c r="A3" s="328">
        <f>JURAT!A9</f>
        <v>45291</v>
      </c>
      <c r="B3" s="255"/>
      <c r="C3" s="255"/>
      <c r="D3" s="255"/>
      <c r="E3" s="255"/>
      <c r="F3" s="256"/>
      <c r="G3" s="223"/>
      <c r="H3" s="256"/>
      <c r="I3" s="256"/>
      <c r="J3" s="256"/>
    </row>
    <row r="4" spans="1:10" ht="17.25">
      <c r="A4" s="250"/>
      <c r="B4" s="255"/>
      <c r="C4" s="255"/>
      <c r="D4" s="255"/>
      <c r="E4" s="255"/>
      <c r="F4" s="256"/>
      <c r="G4" s="223"/>
      <c r="H4" s="256"/>
      <c r="I4" s="256"/>
      <c r="J4" s="256"/>
    </row>
    <row r="5" spans="1:10" ht="18" thickBot="1">
      <c r="A5" s="470" t="s">
        <v>256</v>
      </c>
      <c r="B5" s="471"/>
      <c r="C5" s="471"/>
      <c r="D5" s="471"/>
      <c r="E5" s="471"/>
      <c r="F5" s="297"/>
      <c r="G5" s="297"/>
      <c r="H5" s="296"/>
      <c r="I5" s="296"/>
      <c r="J5" s="298"/>
    </row>
    <row r="6" spans="1:10" ht="21" customHeight="1">
      <c r="A6" s="637" t="s">
        <v>354</v>
      </c>
      <c r="B6" s="638"/>
      <c r="C6" s="638"/>
      <c r="D6" s="641" t="s">
        <v>99</v>
      </c>
      <c r="E6" s="642"/>
      <c r="F6" s="246"/>
      <c r="G6" s="246"/>
      <c r="I6" s="246"/>
      <c r="J6" s="295"/>
    </row>
    <row r="7" spans="1:10" ht="17.25">
      <c r="A7" s="637" t="s">
        <v>299</v>
      </c>
      <c r="B7" s="638"/>
      <c r="C7" s="638"/>
      <c r="D7" s="643" t="s">
        <v>99</v>
      </c>
      <c r="E7" s="644"/>
      <c r="F7" s="246"/>
      <c r="G7" s="246"/>
      <c r="I7" s="270"/>
      <c r="J7" s="299"/>
    </row>
    <row r="8" spans="1:10" ht="18" thickBot="1">
      <c r="A8" s="639" t="s">
        <v>356</v>
      </c>
      <c r="B8" s="640"/>
      <c r="C8" s="640"/>
      <c r="D8" s="645" t="s">
        <v>99</v>
      </c>
      <c r="E8" s="646"/>
      <c r="F8" s="472"/>
      <c r="G8" s="472"/>
      <c r="I8" s="300"/>
      <c r="J8" s="301"/>
    </row>
    <row r="9" spans="1:10" ht="17.25">
      <c r="A9" s="294" t="s">
        <v>407</v>
      </c>
      <c r="B9" s="396" t="s">
        <v>368</v>
      </c>
      <c r="C9" s="246"/>
      <c r="D9" s="246" t="s">
        <v>408</v>
      </c>
      <c r="E9" s="246"/>
      <c r="F9" s="395"/>
      <c r="G9" s="395" t="s">
        <v>405</v>
      </c>
      <c r="H9" s="395"/>
      <c r="I9" s="246"/>
      <c r="J9" s="295"/>
    </row>
    <row r="10" spans="1:10" s="238" customFormat="1" ht="17.25">
      <c r="A10" s="225">
        <v>-1</v>
      </c>
      <c r="B10" s="228">
        <v>-2</v>
      </c>
      <c r="C10" s="228">
        <v>-3</v>
      </c>
      <c r="D10" s="228" t="s">
        <v>351</v>
      </c>
      <c r="E10" s="228">
        <v>-4</v>
      </c>
      <c r="F10" s="222">
        <v>-5</v>
      </c>
      <c r="G10" s="222">
        <v>-6</v>
      </c>
      <c r="H10" s="222">
        <v>-7</v>
      </c>
      <c r="I10" s="222">
        <v>-8</v>
      </c>
      <c r="J10" s="257">
        <v>-9</v>
      </c>
    </row>
    <row r="11" spans="1:10" ht="17.25">
      <c r="A11" s="258"/>
      <c r="B11" s="258"/>
      <c r="C11" s="258"/>
      <c r="D11" s="258"/>
      <c r="E11" s="259" t="s">
        <v>234</v>
      </c>
      <c r="F11" s="259" t="s">
        <v>27</v>
      </c>
      <c r="G11" s="224" t="s">
        <v>302</v>
      </c>
      <c r="H11" s="260"/>
      <c r="I11" s="224" t="s">
        <v>239</v>
      </c>
      <c r="J11" s="261" t="s">
        <v>93</v>
      </c>
    </row>
    <row r="12" spans="1:10" ht="17.25">
      <c r="A12" s="225"/>
      <c r="B12" s="225" t="s">
        <v>251</v>
      </c>
      <c r="C12" s="225" t="s">
        <v>232</v>
      </c>
      <c r="D12" s="225" t="s">
        <v>232</v>
      </c>
      <c r="E12" s="225" t="s">
        <v>260</v>
      </c>
      <c r="F12" s="225" t="s">
        <v>50</v>
      </c>
      <c r="G12" s="225" t="s">
        <v>303</v>
      </c>
      <c r="H12" s="225" t="s">
        <v>51</v>
      </c>
      <c r="I12" s="225" t="s">
        <v>30</v>
      </c>
      <c r="J12" s="262" t="s">
        <v>94</v>
      </c>
    </row>
    <row r="13" spans="1:10" ht="17.25">
      <c r="A13" s="225" t="s">
        <v>258</v>
      </c>
      <c r="B13" s="225" t="s">
        <v>252</v>
      </c>
      <c r="C13" s="225" t="s">
        <v>253</v>
      </c>
      <c r="D13" s="225" t="s">
        <v>352</v>
      </c>
      <c r="E13" s="225" t="s">
        <v>233</v>
      </c>
      <c r="F13" s="225" t="s">
        <v>52</v>
      </c>
      <c r="G13" s="225" t="s">
        <v>304</v>
      </c>
      <c r="H13" s="225" t="s">
        <v>33</v>
      </c>
      <c r="I13" s="225" t="s">
        <v>221</v>
      </c>
      <c r="J13" s="262" t="s">
        <v>51</v>
      </c>
    </row>
    <row r="14" spans="1:10" ht="17.25">
      <c r="A14" s="157"/>
      <c r="B14" s="157"/>
      <c r="C14" s="157"/>
      <c r="D14" s="157"/>
      <c r="E14" s="157"/>
      <c r="F14" s="157"/>
      <c r="G14" s="239"/>
      <c r="H14" s="157"/>
      <c r="I14" s="157"/>
      <c r="J14" s="240"/>
    </row>
    <row r="15" spans="1:10" ht="17.25">
      <c r="A15" s="293" t="s">
        <v>353</v>
      </c>
      <c r="B15" s="49"/>
      <c r="C15" s="158"/>
      <c r="D15" s="158"/>
      <c r="E15" s="158"/>
      <c r="F15" s="51"/>
      <c r="G15" s="236"/>
      <c r="H15" s="51"/>
      <c r="I15" s="51"/>
      <c r="J15" s="38"/>
    </row>
    <row r="16" spans="1:10" ht="17.25">
      <c r="A16" s="49"/>
      <c r="B16" s="49"/>
      <c r="C16" s="158"/>
      <c r="D16" s="158"/>
      <c r="E16" s="158"/>
      <c r="F16" s="51"/>
      <c r="G16" s="236" t="str">
        <f>IF(+F16&gt;0.1*'(3) INCOME'!$B$63,"YES","N/A")</f>
        <v>N/A</v>
      </c>
      <c r="H16" s="51"/>
      <c r="I16" s="51"/>
      <c r="J16" s="38"/>
    </row>
    <row r="17" spans="1:10" ht="17.25">
      <c r="A17" s="49"/>
      <c r="B17" s="49"/>
      <c r="C17" s="158"/>
      <c r="D17" s="158"/>
      <c r="E17" s="158"/>
      <c r="F17" s="51"/>
      <c r="G17" s="236" t="str">
        <f>IF(+F17&gt;0.1*'(3) INCOME'!$B$63,"YES","N/A")</f>
        <v>N/A</v>
      </c>
      <c r="H17" s="51"/>
      <c r="I17" s="51"/>
      <c r="J17" s="38"/>
    </row>
    <row r="18" spans="1:10" ht="17.25">
      <c r="A18" s="49"/>
      <c r="B18" s="49"/>
      <c r="C18" s="158"/>
      <c r="D18" s="158"/>
      <c r="E18" s="158"/>
      <c r="F18" s="51"/>
      <c r="G18" s="236" t="str">
        <f>IF(+F18&gt;0.1*'(3) INCOME'!$B$63,"YES","N/A")</f>
        <v>N/A</v>
      </c>
      <c r="H18" s="51"/>
      <c r="I18" s="51"/>
      <c r="J18" s="38"/>
    </row>
    <row r="19" spans="1:10" ht="17.25">
      <c r="A19" s="49"/>
      <c r="B19" s="49"/>
      <c r="C19" s="158"/>
      <c r="D19" s="158"/>
      <c r="E19" s="158"/>
      <c r="F19" s="51"/>
      <c r="G19" s="236" t="str">
        <f>IF(+F19&gt;0.1*'(3) INCOME'!$B$63,"YES","N/A")</f>
        <v>N/A</v>
      </c>
      <c r="H19" s="51"/>
      <c r="I19" s="51"/>
      <c r="J19" s="38"/>
    </row>
    <row r="20" spans="1:10" ht="17.25">
      <c r="A20" s="234" t="s">
        <v>345</v>
      </c>
      <c r="B20" s="49"/>
      <c r="C20" s="158"/>
      <c r="D20" s="158"/>
      <c r="E20" s="158"/>
      <c r="F20" s="51"/>
      <c r="G20" s="236"/>
      <c r="H20" s="51"/>
      <c r="I20" s="51"/>
      <c r="J20" s="38"/>
    </row>
    <row r="21" spans="1:11" ht="17.25">
      <c r="A21" s="49"/>
      <c r="B21" s="49"/>
      <c r="C21" s="158"/>
      <c r="D21" s="158"/>
      <c r="E21" s="158"/>
      <c r="F21" s="51"/>
      <c r="G21" s="236" t="str">
        <f>IF(+F21&gt;0.1*'(3) INCOME'!$B$63,"YES","N/A")</f>
        <v>N/A</v>
      </c>
      <c r="H21" s="51"/>
      <c r="I21" s="51"/>
      <c r="J21" s="38"/>
      <c r="K21" s="253"/>
    </row>
    <row r="22" spans="1:11" ht="17.25">
      <c r="A22" s="49"/>
      <c r="B22" s="49"/>
      <c r="C22" s="158"/>
      <c r="D22" s="158"/>
      <c r="E22" s="158"/>
      <c r="F22" s="51"/>
      <c r="G22" s="236" t="str">
        <f>IF(+F22&gt;0.1*'(3) INCOME'!$B$63,"YES","N/A")</f>
        <v>N/A</v>
      </c>
      <c r="H22" s="51"/>
      <c r="I22" s="51"/>
      <c r="J22" s="38"/>
      <c r="K22" s="253"/>
    </row>
    <row r="23" spans="1:11" ht="17.25">
      <c r="A23" s="49"/>
      <c r="B23" s="49"/>
      <c r="C23" s="158"/>
      <c r="D23" s="158"/>
      <c r="E23" s="158"/>
      <c r="F23" s="51"/>
      <c r="G23" s="236" t="str">
        <f>IF(+F23&gt;0.1*'(3) INCOME'!$B$63,"YES","N/A")</f>
        <v>N/A</v>
      </c>
      <c r="H23" s="51"/>
      <c r="I23" s="51"/>
      <c r="J23" s="38"/>
      <c r="K23" s="253" t="s">
        <v>433</v>
      </c>
    </row>
    <row r="24" spans="1:11" ht="17.25">
      <c r="A24" s="49"/>
      <c r="B24" s="49"/>
      <c r="C24" s="158"/>
      <c r="D24" s="158"/>
      <c r="E24" s="158"/>
      <c r="F24" s="51"/>
      <c r="G24" s="236" t="str">
        <f>IF(+F24&gt;0.1*'(3) INCOME'!$B$63,"YES","N/A")</f>
        <v>N/A</v>
      </c>
      <c r="H24" s="51"/>
      <c r="I24" s="51"/>
      <c r="J24" s="38"/>
      <c r="K24" s="253" t="s">
        <v>319</v>
      </c>
    </row>
    <row r="25" spans="1:10" ht="17.25">
      <c r="A25" s="49"/>
      <c r="B25" s="49"/>
      <c r="C25" s="158"/>
      <c r="D25" s="158"/>
      <c r="E25" s="158"/>
      <c r="F25" s="51"/>
      <c r="G25" s="236" t="str">
        <f>IF(+F25&gt;0.1*'(3) INCOME'!$B$63,"YES","N/A")</f>
        <v>N/A</v>
      </c>
      <c r="H25" s="51"/>
      <c r="I25" s="51"/>
      <c r="J25" s="38"/>
    </row>
    <row r="26" spans="1:10" ht="17.25">
      <c r="A26" s="49"/>
      <c r="B26" s="49"/>
      <c r="C26" s="158"/>
      <c r="D26" s="158"/>
      <c r="E26" s="158"/>
      <c r="F26" s="51"/>
      <c r="G26" s="236" t="str">
        <f>IF(+F26&gt;0.1*'(3) INCOME'!$B$63,"YES","N/A")</f>
        <v>N/A</v>
      </c>
      <c r="H26" s="51"/>
      <c r="I26" s="51"/>
      <c r="J26" s="38"/>
    </row>
    <row r="27" spans="1:10" ht="17.25">
      <c r="A27" s="49"/>
      <c r="B27" s="49"/>
      <c r="C27" s="158"/>
      <c r="D27" s="158"/>
      <c r="E27" s="158"/>
      <c r="F27" s="51"/>
      <c r="G27" s="236" t="str">
        <f>IF(+F27&gt;0.1*'(3) INCOME'!$B$63,"YES","N/A")</f>
        <v>N/A</v>
      </c>
      <c r="H27" s="51"/>
      <c r="I27" s="51"/>
      <c r="J27" s="38"/>
    </row>
    <row r="28" spans="1:10" ht="17.25">
      <c r="A28" s="49"/>
      <c r="B28" s="49"/>
      <c r="C28" s="158"/>
      <c r="D28" s="158"/>
      <c r="E28" s="158"/>
      <c r="F28" s="51"/>
      <c r="G28" s="236" t="str">
        <f>IF(+F28&gt;0.1*'(3) INCOME'!$B$63,"YES","N/A")</f>
        <v>N/A</v>
      </c>
      <c r="H28" s="51"/>
      <c r="I28" s="51"/>
      <c r="J28" s="38"/>
    </row>
    <row r="29" spans="1:10" ht="17.25">
      <c r="A29" s="49"/>
      <c r="B29" s="49"/>
      <c r="C29" s="158"/>
      <c r="D29" s="158"/>
      <c r="E29" s="158"/>
      <c r="F29" s="51"/>
      <c r="G29" s="236" t="str">
        <f>IF(+F29&gt;0.1*'(3) INCOME'!$B$63,"YES","N/A")</f>
        <v>N/A</v>
      </c>
      <c r="H29" s="51"/>
      <c r="I29" s="51"/>
      <c r="J29" s="38"/>
    </row>
    <row r="30" spans="1:10" ht="17.25">
      <c r="A30" s="49"/>
      <c r="B30" s="49"/>
      <c r="C30" s="158"/>
      <c r="D30" s="158"/>
      <c r="E30" s="158"/>
      <c r="F30" s="51"/>
      <c r="G30" s="236" t="str">
        <f>IF(+F30&gt;0.1*'(3) INCOME'!$B$63,"YES","N/A")</f>
        <v>N/A</v>
      </c>
      <c r="H30" s="51"/>
      <c r="I30" s="51"/>
      <c r="J30" s="38"/>
    </row>
    <row r="31" spans="1:10" ht="17.25">
      <c r="A31" s="49"/>
      <c r="B31" s="49"/>
      <c r="C31" s="158"/>
      <c r="D31" s="158"/>
      <c r="E31" s="158"/>
      <c r="F31" s="51"/>
      <c r="G31" s="236" t="str">
        <f>IF(+F31&gt;0.1*'(3) INCOME'!$B$63,"YES","N/A")</f>
        <v>N/A</v>
      </c>
      <c r="H31" s="51"/>
      <c r="I31" s="51"/>
      <c r="J31" s="38"/>
    </row>
    <row r="32" spans="1:10" ht="17.25">
      <c r="A32" s="49"/>
      <c r="B32" s="49"/>
      <c r="C32" s="158"/>
      <c r="D32" s="158"/>
      <c r="E32" s="158"/>
      <c r="F32" s="51"/>
      <c r="G32" s="236" t="str">
        <f>IF(+F32&gt;0.1*'(3) INCOME'!$B$63,"YES","N/A")</f>
        <v>N/A</v>
      </c>
      <c r="H32" s="51"/>
      <c r="I32" s="51"/>
      <c r="J32" s="38"/>
    </row>
    <row r="33" spans="1:10" ht="17.25">
      <c r="A33" s="49"/>
      <c r="B33" s="49"/>
      <c r="C33" s="158"/>
      <c r="D33" s="158"/>
      <c r="E33" s="158"/>
      <c r="F33" s="51"/>
      <c r="G33" s="236" t="str">
        <f>IF(+F33&gt;0.1*'(3) INCOME'!$B$63,"YES","N/A")</f>
        <v>N/A</v>
      </c>
      <c r="H33" s="51"/>
      <c r="I33" s="51"/>
      <c r="J33" s="38"/>
    </row>
    <row r="34" spans="1:10" ht="17.25">
      <c r="A34" s="49"/>
      <c r="B34" s="49"/>
      <c r="C34" s="158"/>
      <c r="D34" s="158"/>
      <c r="E34" s="158"/>
      <c r="F34" s="51"/>
      <c r="G34" s="236" t="str">
        <f>IF(+F34&gt;0.1*'(3) INCOME'!$B$63,"YES","N/A")</f>
        <v>N/A</v>
      </c>
      <c r="H34" s="51"/>
      <c r="I34" s="51"/>
      <c r="J34" s="38"/>
    </row>
    <row r="35" spans="1:10" ht="17.25">
      <c r="A35" s="49"/>
      <c r="B35" s="49"/>
      <c r="C35" s="158"/>
      <c r="D35" s="158"/>
      <c r="E35" s="158"/>
      <c r="F35" s="51"/>
      <c r="G35" s="236" t="str">
        <f>IF(+F35&gt;0.1*'(3) INCOME'!$B$63,"YES","N/A")</f>
        <v>N/A</v>
      </c>
      <c r="H35" s="51"/>
      <c r="I35" s="51"/>
      <c r="J35" s="38"/>
    </row>
    <row r="36" spans="1:10" ht="17.25">
      <c r="A36" s="49"/>
      <c r="B36" s="49"/>
      <c r="C36" s="158"/>
      <c r="D36" s="158"/>
      <c r="E36" s="158"/>
      <c r="F36" s="51"/>
      <c r="G36" s="236" t="str">
        <f>IF(+F36&gt;0.1*'(3) INCOME'!$B$63,"YES","N/A")</f>
        <v>N/A</v>
      </c>
      <c r="H36" s="51"/>
      <c r="I36" s="51"/>
      <c r="J36" s="38"/>
    </row>
    <row r="37" spans="1:10" ht="17.25">
      <c r="A37" s="49"/>
      <c r="B37" s="49"/>
      <c r="C37" s="158"/>
      <c r="D37" s="158"/>
      <c r="E37" s="158"/>
      <c r="F37" s="51"/>
      <c r="G37" s="236" t="str">
        <f>IF(+F37&gt;0.1*'(3) INCOME'!$B$63,"YES","N/A")</f>
        <v>N/A</v>
      </c>
      <c r="H37" s="51"/>
      <c r="I37" s="51"/>
      <c r="J37" s="38"/>
    </row>
    <row r="38" spans="1:10" ht="17.25">
      <c r="A38" s="49"/>
      <c r="B38" s="49"/>
      <c r="C38" s="158"/>
      <c r="D38" s="158"/>
      <c r="E38" s="158"/>
      <c r="F38" s="51"/>
      <c r="G38" s="236" t="str">
        <f>IF(+F38&gt;0.1*'(3) INCOME'!$B$63,"YES","N/A")</f>
        <v>N/A</v>
      </c>
      <c r="H38" s="51"/>
      <c r="I38" s="51"/>
      <c r="J38" s="38"/>
    </row>
    <row r="39" spans="1:10" ht="17.25">
      <c r="A39" s="49"/>
      <c r="B39" s="49"/>
      <c r="C39" s="158"/>
      <c r="D39" s="158"/>
      <c r="E39" s="158"/>
      <c r="F39" s="51"/>
      <c r="G39" s="236" t="str">
        <f>IF(+F39&gt;0.1*'(3) INCOME'!$B$63,"YES","N/A")</f>
        <v>N/A</v>
      </c>
      <c r="H39" s="51"/>
      <c r="I39" s="51"/>
      <c r="J39" s="38"/>
    </row>
    <row r="40" spans="1:10" ht="17.25">
      <c r="A40" s="49"/>
      <c r="B40" s="49"/>
      <c r="C40" s="158"/>
      <c r="D40" s="158"/>
      <c r="E40" s="158"/>
      <c r="F40" s="51"/>
      <c r="G40" s="236" t="str">
        <f>IF(+F40&gt;0.1*'(3) INCOME'!$B$63,"YES","N/A")</f>
        <v>N/A</v>
      </c>
      <c r="H40" s="51"/>
      <c r="I40" s="51"/>
      <c r="J40" s="38"/>
    </row>
    <row r="41" spans="1:10" ht="17.25">
      <c r="A41" s="49"/>
      <c r="B41" s="49"/>
      <c r="C41" s="158"/>
      <c r="D41" s="158"/>
      <c r="E41" s="158"/>
      <c r="F41" s="51"/>
      <c r="G41" s="236" t="str">
        <f>IF(+F41&gt;0.1*'(3) INCOME'!$B$63,"YES","N/A")</f>
        <v>N/A</v>
      </c>
      <c r="H41" s="51"/>
      <c r="I41" s="51"/>
      <c r="J41" s="38"/>
    </row>
    <row r="42" spans="1:10" ht="17.25">
      <c r="A42" s="49"/>
      <c r="B42" s="49"/>
      <c r="C42" s="158"/>
      <c r="D42" s="158"/>
      <c r="E42" s="158"/>
      <c r="F42" s="51"/>
      <c r="G42" s="236" t="str">
        <f>IF(+F42&gt;0.1*'(3) INCOME'!$B$63,"YES","N/A")</f>
        <v>N/A</v>
      </c>
      <c r="H42" s="51"/>
      <c r="I42" s="51"/>
      <c r="J42" s="38"/>
    </row>
    <row r="43" spans="1:10" ht="17.25">
      <c r="A43" s="49"/>
      <c r="B43" s="49"/>
      <c r="C43" s="158"/>
      <c r="D43" s="158"/>
      <c r="E43" s="158"/>
      <c r="F43" s="51"/>
      <c r="G43" s="236" t="str">
        <f>IF(+F43&gt;0.1*'(3) INCOME'!$B$63,"YES","N/A")</f>
        <v>N/A</v>
      </c>
      <c r="H43" s="51"/>
      <c r="I43" s="51"/>
      <c r="J43" s="38"/>
    </row>
    <row r="44" spans="1:10" ht="17.25">
      <c r="A44" s="49"/>
      <c r="B44" s="49"/>
      <c r="C44" s="158"/>
      <c r="D44" s="158"/>
      <c r="E44" s="158"/>
      <c r="F44" s="51"/>
      <c r="G44" s="236" t="str">
        <f>IF(+F44&gt;0.1*'(3) INCOME'!$B$63,"YES","N/A")</f>
        <v>N/A</v>
      </c>
      <c r="H44" s="51"/>
      <c r="I44" s="51"/>
      <c r="J44" s="38"/>
    </row>
    <row r="45" spans="1:10" ht="17.25">
      <c r="A45" s="49"/>
      <c r="B45" s="49"/>
      <c r="C45" s="158"/>
      <c r="D45" s="158"/>
      <c r="E45" s="158"/>
      <c r="F45" s="51"/>
      <c r="G45" s="236" t="str">
        <f>IF(+F45&gt;0.1*'(3) INCOME'!$B$63,"YES","N/A")</f>
        <v>N/A</v>
      </c>
      <c r="H45" s="51"/>
      <c r="I45" s="51"/>
      <c r="J45" s="38"/>
    </row>
    <row r="46" spans="1:10" ht="17.25">
      <c r="A46" s="49"/>
      <c r="B46" s="49"/>
      <c r="C46" s="158"/>
      <c r="D46" s="158"/>
      <c r="E46" s="158"/>
      <c r="F46" s="51"/>
      <c r="G46" s="236" t="str">
        <f>IF(+F46&gt;0.1*'(3) INCOME'!$B$63,"YES","N/A")</f>
        <v>N/A</v>
      </c>
      <c r="H46" s="51"/>
      <c r="I46" s="51"/>
      <c r="J46" s="38"/>
    </row>
    <row r="47" spans="1:10" ht="17.25">
      <c r="A47" s="49"/>
      <c r="B47" s="49"/>
      <c r="C47" s="158"/>
      <c r="D47" s="158"/>
      <c r="E47" s="158"/>
      <c r="F47" s="51"/>
      <c r="G47" s="236" t="str">
        <f>IF(+F47&gt;0.1*'(3) INCOME'!$B$63,"YES","N/A")</f>
        <v>N/A</v>
      </c>
      <c r="H47" s="51"/>
      <c r="I47" s="51"/>
      <c r="J47" s="38"/>
    </row>
    <row r="48" spans="1:10" ht="17.25">
      <c r="A48" s="49"/>
      <c r="B48" s="49"/>
      <c r="C48" s="158"/>
      <c r="D48" s="158"/>
      <c r="E48" s="158"/>
      <c r="F48" s="51"/>
      <c r="G48" s="236" t="str">
        <f>IF(+F48&gt;0.1*'(3) INCOME'!$B$63,"YES","N/A")</f>
        <v>N/A</v>
      </c>
      <c r="H48" s="51"/>
      <c r="I48" s="51"/>
      <c r="J48" s="38"/>
    </row>
    <row r="49" spans="1:10" ht="17.25">
      <c r="A49" s="49"/>
      <c r="B49" s="49"/>
      <c r="C49" s="158"/>
      <c r="D49" s="158"/>
      <c r="E49" s="158"/>
      <c r="F49" s="51"/>
      <c r="G49" s="236" t="str">
        <f>IF(+F49&gt;0.1*'(3) INCOME'!$B$63,"YES","N/A")</f>
        <v>N/A</v>
      </c>
      <c r="H49" s="51"/>
      <c r="I49" s="51"/>
      <c r="J49" s="38"/>
    </row>
    <row r="50" spans="1:10" ht="17.25">
      <c r="A50" s="49"/>
      <c r="B50" s="49"/>
      <c r="C50" s="158"/>
      <c r="D50" s="158"/>
      <c r="E50" s="158"/>
      <c r="F50" s="51"/>
      <c r="G50" s="236" t="str">
        <f>IF(+F50&gt;0.1*'(3) INCOME'!$B$63,"YES","N/A")</f>
        <v>N/A</v>
      </c>
      <c r="H50" s="51"/>
      <c r="I50" s="51"/>
      <c r="J50" s="38"/>
    </row>
    <row r="51" spans="1:10" ht="17.25">
      <c r="A51" s="49"/>
      <c r="B51" s="49"/>
      <c r="C51" s="158"/>
      <c r="D51" s="158"/>
      <c r="E51" s="158"/>
      <c r="F51" s="51"/>
      <c r="G51" s="236" t="str">
        <f>IF(+F51&gt;0.1*'(3) INCOME'!$B$63,"YES","N/A")</f>
        <v>N/A</v>
      </c>
      <c r="H51" s="51"/>
      <c r="I51" s="51"/>
      <c r="J51" s="38"/>
    </row>
    <row r="52" spans="1:10" ht="17.25">
      <c r="A52" s="49"/>
      <c r="B52" s="49"/>
      <c r="C52" s="158"/>
      <c r="D52" s="158"/>
      <c r="E52" s="158"/>
      <c r="F52" s="51"/>
      <c r="G52" s="236" t="str">
        <f>IF(+F52&gt;0.1*'(3) INCOME'!$B$63,"YES","N/A")</f>
        <v>N/A</v>
      </c>
      <c r="H52" s="51"/>
      <c r="I52" s="51"/>
      <c r="J52" s="38"/>
    </row>
    <row r="53" spans="1:10" ht="17.25">
      <c r="A53" s="49"/>
      <c r="B53" s="49"/>
      <c r="C53" s="158"/>
      <c r="D53" s="158"/>
      <c r="E53" s="158"/>
      <c r="F53" s="51"/>
      <c r="G53" s="236" t="str">
        <f>IF(+F53&gt;0.1*'(3) INCOME'!$B$63,"YES","N/A")</f>
        <v>N/A</v>
      </c>
      <c r="H53" s="51"/>
      <c r="I53" s="51"/>
      <c r="J53" s="38"/>
    </row>
    <row r="54" spans="1:10" ht="17.25">
      <c r="A54" s="49"/>
      <c r="B54" s="49"/>
      <c r="C54" s="158"/>
      <c r="D54" s="158"/>
      <c r="E54" s="158"/>
      <c r="F54" s="51"/>
      <c r="G54" s="236" t="str">
        <f>IF(+F54&gt;0.1*'(3) INCOME'!$B$63,"YES","N/A")</f>
        <v>N/A</v>
      </c>
      <c r="H54" s="51"/>
      <c r="I54" s="51"/>
      <c r="J54" s="38"/>
    </row>
    <row r="55" spans="1:10" ht="17.25">
      <c r="A55" s="49"/>
      <c r="B55" s="49"/>
      <c r="C55" s="158"/>
      <c r="D55" s="158"/>
      <c r="E55" s="158"/>
      <c r="F55" s="51"/>
      <c r="G55" s="236" t="str">
        <f>IF(+F55&gt;0.1*'(3) INCOME'!$B$63,"YES","N/A")</f>
        <v>N/A</v>
      </c>
      <c r="H55" s="51"/>
      <c r="I55" s="51"/>
      <c r="J55" s="38"/>
    </row>
    <row r="56" spans="1:10" ht="17.25">
      <c r="A56" s="49"/>
      <c r="B56" s="49"/>
      <c r="C56" s="158"/>
      <c r="D56" s="158"/>
      <c r="E56" s="158"/>
      <c r="F56" s="51"/>
      <c r="G56" s="236" t="str">
        <f>IF(+F56&gt;0.1*'(3) INCOME'!$B$63,"YES","N/A")</f>
        <v>N/A</v>
      </c>
      <c r="H56" s="51"/>
      <c r="I56" s="51"/>
      <c r="J56" s="38"/>
    </row>
    <row r="57" spans="1:10" ht="17.25">
      <c r="A57" s="49"/>
      <c r="B57" s="49"/>
      <c r="C57" s="158"/>
      <c r="D57" s="158"/>
      <c r="E57" s="158"/>
      <c r="F57" s="51"/>
      <c r="G57" s="236" t="str">
        <f>IF(+F57&gt;0.1*'(3) INCOME'!$B$63,"YES","N/A")</f>
        <v>N/A</v>
      </c>
      <c r="H57" s="51"/>
      <c r="I57" s="51"/>
      <c r="J57" s="38"/>
    </row>
    <row r="58" spans="1:10" ht="17.25">
      <c r="A58" s="49"/>
      <c r="B58" s="49"/>
      <c r="C58" s="158"/>
      <c r="D58" s="158"/>
      <c r="E58" s="158"/>
      <c r="F58" s="51"/>
      <c r="G58" s="236" t="str">
        <f>IF(+F58&gt;0.1*'(3) INCOME'!$B$63,"YES","N/A")</f>
        <v>N/A</v>
      </c>
      <c r="H58" s="51"/>
      <c r="I58" s="51"/>
      <c r="J58" s="38"/>
    </row>
    <row r="59" spans="1:10" ht="17.25">
      <c r="A59" s="49"/>
      <c r="B59" s="49"/>
      <c r="C59" s="158"/>
      <c r="D59" s="158"/>
      <c r="E59" s="158"/>
      <c r="F59" s="51"/>
      <c r="G59" s="236" t="str">
        <f>IF(+F59&gt;0.1*'(3) INCOME'!$B$63,"YES","N/A")</f>
        <v>N/A</v>
      </c>
      <c r="H59" s="51"/>
      <c r="I59" s="51"/>
      <c r="J59" s="38"/>
    </row>
    <row r="60" spans="1:10" ht="17.25">
      <c r="A60" s="49"/>
      <c r="B60" s="49"/>
      <c r="C60" s="158"/>
      <c r="D60" s="158"/>
      <c r="E60" s="158"/>
      <c r="F60" s="51"/>
      <c r="G60" s="236" t="str">
        <f>IF(+F60&gt;0.1*'(3) INCOME'!$B$63,"YES","N/A")</f>
        <v>N/A</v>
      </c>
      <c r="H60" s="51"/>
      <c r="I60" s="51"/>
      <c r="J60" s="38"/>
    </row>
    <row r="61" spans="1:10" ht="17.25">
      <c r="A61" s="49"/>
      <c r="B61" s="49"/>
      <c r="C61" s="158"/>
      <c r="D61" s="158"/>
      <c r="E61" s="158"/>
      <c r="F61" s="51"/>
      <c r="G61" s="236" t="str">
        <f>IF(+F61&gt;0.1*'(3) INCOME'!$B$63,"YES","N/A")</f>
        <v>N/A</v>
      </c>
      <c r="H61" s="51"/>
      <c r="I61" s="51"/>
      <c r="J61" s="38"/>
    </row>
    <row r="62" spans="1:10" ht="17.25">
      <c r="A62" s="49"/>
      <c r="B62" s="49"/>
      <c r="C62" s="158"/>
      <c r="D62" s="158"/>
      <c r="E62" s="158"/>
      <c r="F62" s="51"/>
      <c r="G62" s="236" t="str">
        <f>IF(+F62&gt;0.1*'(3) INCOME'!$B$63,"YES","N/A")</f>
        <v>N/A</v>
      </c>
      <c r="H62" s="51"/>
      <c r="I62" s="51"/>
      <c r="J62" s="38"/>
    </row>
    <row r="63" spans="1:10" ht="17.25">
      <c r="A63" s="49"/>
      <c r="B63" s="49"/>
      <c r="C63" s="158"/>
      <c r="D63" s="158"/>
      <c r="E63" s="158"/>
      <c r="F63" s="51"/>
      <c r="G63" s="236" t="str">
        <f>IF(+F63&gt;0.1*'(3) INCOME'!$B$63,"YES","N/A")</f>
        <v>N/A</v>
      </c>
      <c r="H63" s="51"/>
      <c r="I63" s="51"/>
      <c r="J63" s="38"/>
    </row>
    <row r="64" spans="1:10" ht="17.25">
      <c r="A64" s="49"/>
      <c r="B64" s="49"/>
      <c r="C64" s="158"/>
      <c r="D64" s="158"/>
      <c r="E64" s="158"/>
      <c r="F64" s="51"/>
      <c r="G64" s="236" t="str">
        <f>IF(+F64&gt;0.1*'(3) INCOME'!$B$63,"YES","N/A")</f>
        <v>N/A</v>
      </c>
      <c r="H64" s="51"/>
      <c r="I64" s="51"/>
      <c r="J64" s="38"/>
    </row>
    <row r="65" spans="1:10" ht="17.25">
      <c r="A65" s="49"/>
      <c r="B65" s="49"/>
      <c r="C65" s="158"/>
      <c r="D65" s="158"/>
      <c r="E65" s="158"/>
      <c r="F65" s="51"/>
      <c r="G65" s="236" t="str">
        <f>IF(+F65&gt;0.1*'(3) INCOME'!$B$63,"YES","N/A")</f>
        <v>N/A</v>
      </c>
      <c r="H65" s="51"/>
      <c r="I65" s="51"/>
      <c r="J65" s="38"/>
    </row>
    <row r="66" spans="1:10" ht="17.25">
      <c r="A66" s="49"/>
      <c r="B66" s="206"/>
      <c r="C66" s="207"/>
      <c r="D66" s="207"/>
      <c r="E66" s="208"/>
      <c r="F66" s="51"/>
      <c r="G66" s="236" t="str">
        <f>IF(+F66&gt;0.1*'(3) INCOME'!$B$63,"YES","N/A")</f>
        <v>N/A</v>
      </c>
      <c r="H66" s="51"/>
      <c r="I66" s="51"/>
      <c r="J66" s="38"/>
    </row>
    <row r="67" spans="1:10" ht="17.25">
      <c r="A67" s="49"/>
      <c r="B67" s="24"/>
      <c r="C67" s="210"/>
      <c r="D67" s="210"/>
      <c r="E67" s="209"/>
      <c r="F67" s="241"/>
      <c r="G67" s="242"/>
      <c r="H67" s="241"/>
      <c r="I67" s="241"/>
      <c r="J67" s="116"/>
    </row>
    <row r="68" spans="1:10" ht="18" thickBot="1">
      <c r="A68" s="490" t="s">
        <v>273</v>
      </c>
      <c r="B68" s="243"/>
      <c r="C68" s="243"/>
      <c r="D68" s="243"/>
      <c r="E68" s="244"/>
      <c r="F68" s="37">
        <f>SUM(F14:F67)</f>
        <v>0</v>
      </c>
      <c r="G68" s="226"/>
      <c r="H68" s="37">
        <f>SUM(H14:H67)</f>
        <v>0</v>
      </c>
      <c r="I68" s="37">
        <f>SUM(I14:I67)</f>
        <v>0</v>
      </c>
      <c r="J68" s="245">
        <f>SUM(J14:J67)</f>
        <v>0</v>
      </c>
    </row>
    <row r="69" spans="1:10" ht="18" thickTop="1">
      <c r="A69" s="515"/>
      <c r="B69" s="246"/>
      <c r="C69" s="246"/>
      <c r="D69" s="246"/>
      <c r="E69" s="246"/>
      <c r="F69" s="247" t="s">
        <v>55</v>
      </c>
      <c r="G69" s="227"/>
      <c r="H69" s="247" t="s">
        <v>240</v>
      </c>
      <c r="I69" s="247" t="s">
        <v>240</v>
      </c>
      <c r="J69" s="247" t="s">
        <v>56</v>
      </c>
    </row>
    <row r="70" spans="1:10" ht="17.25">
      <c r="A70" s="246"/>
      <c r="B70" s="246"/>
      <c r="C70" s="246"/>
      <c r="D70" s="246"/>
      <c r="E70" s="246"/>
      <c r="F70" s="246"/>
      <c r="G70" s="228"/>
      <c r="H70" s="246"/>
      <c r="I70" s="249"/>
      <c r="J70" s="246"/>
    </row>
  </sheetData>
  <sheetProtection formatColumns="0" formatRows="0" insertRows="0" deleteRows="0"/>
  <mergeCells count="6">
    <mergeCell ref="A6:C6"/>
    <mergeCell ref="A7:C7"/>
    <mergeCell ref="A8:C8"/>
    <mergeCell ref="D6:E6"/>
    <mergeCell ref="D7:E7"/>
    <mergeCell ref="D8:E8"/>
  </mergeCells>
  <dataValidations count="1">
    <dataValidation type="list" allowBlank="1" showInputMessage="1" showErrorMessage="1" sqref="D6:D8">
      <formula1>"Select One, Yes, No, N/A"</formula1>
    </dataValidation>
  </dataValidations>
  <hyperlinks>
    <hyperlink ref="B9" r:id="rId1" display="Aggregated Authorized Reinsurers"/>
    <hyperlink ref="G9" r:id="rId2" display="dfr.captivemail@vermont.gov"/>
  </hyperlinks>
  <printOptions/>
  <pageMargins left="0.7" right="0.7" top="0.25" bottom="0.5" header="0.3" footer="0.3"/>
  <pageSetup fitToHeight="1" fitToWidth="1" horizontalDpi="600" verticalDpi="600" orientation="landscape" paperSize="5" scale="46" r:id="rId3"/>
  <headerFoot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I67"/>
  <sheetViews>
    <sheetView zoomScalePageLayoutView="0" workbookViewId="0" topLeftCell="A1">
      <selection activeCell="E23" sqref="E23"/>
    </sheetView>
  </sheetViews>
  <sheetFormatPr defaultColWidth="8.8984375" defaultRowHeight="15"/>
  <cols>
    <col min="1" max="1" width="55.69921875" style="75" customWidth="1"/>
    <col min="2" max="2" width="16.3984375" style="75" customWidth="1"/>
    <col min="3" max="5" width="7.59765625" style="75" customWidth="1"/>
    <col min="6" max="9" width="19.296875" style="75" customWidth="1"/>
    <col min="10" max="10" width="12.09765625" style="75" bestFit="1" customWidth="1"/>
    <col min="11" max="16384" width="8.8984375" style="75" customWidth="1"/>
  </cols>
  <sheetData>
    <row r="1" spans="1:9" ht="24">
      <c r="A1" s="424" t="str">
        <f>JURAT!A8</f>
        <v>CAPTIVE INSURANCE COMPANY</v>
      </c>
      <c r="B1" s="331"/>
      <c r="C1" s="17"/>
      <c r="D1" s="17"/>
      <c r="E1" s="17"/>
      <c r="F1" s="17"/>
      <c r="G1" s="17"/>
      <c r="H1" s="14" t="s">
        <v>254</v>
      </c>
      <c r="I1" s="14"/>
    </row>
    <row r="2" spans="1:9" ht="17.25">
      <c r="A2" s="17" t="str">
        <f>+JURAT!H4</f>
        <v>0000</v>
      </c>
      <c r="B2" s="17"/>
      <c r="C2" s="17"/>
      <c r="D2" s="17"/>
      <c r="E2" s="17"/>
      <c r="F2" s="17"/>
      <c r="G2" s="17"/>
      <c r="H2" s="17"/>
      <c r="I2" s="14"/>
    </row>
    <row r="3" spans="1:9" ht="17.25">
      <c r="A3" s="329">
        <f>JURAT!A9</f>
        <v>45291</v>
      </c>
      <c r="B3" s="17"/>
      <c r="C3" s="17"/>
      <c r="D3" s="17"/>
      <c r="E3" s="17"/>
      <c r="F3" s="17"/>
      <c r="G3" s="17"/>
      <c r="H3" s="17"/>
      <c r="I3" s="14"/>
    </row>
    <row r="4" spans="1:9" ht="17.25">
      <c r="A4" s="12"/>
      <c r="B4" s="12"/>
      <c r="C4" s="12"/>
      <c r="D4" s="12"/>
      <c r="E4" s="12"/>
      <c r="F4" s="20"/>
      <c r="G4" s="20"/>
      <c r="H4" s="20"/>
      <c r="I4" s="20"/>
    </row>
    <row r="5" spans="1:8" ht="18" thickBot="1">
      <c r="A5" s="31" t="s">
        <v>257</v>
      </c>
      <c r="B5" s="303"/>
      <c r="C5" s="303"/>
      <c r="D5" s="303"/>
      <c r="E5" s="303"/>
      <c r="F5" s="304"/>
      <c r="G5" s="304"/>
      <c r="H5" s="305"/>
    </row>
    <row r="6" spans="1:8" ht="18" thickBot="1">
      <c r="A6" s="647" t="s">
        <v>300</v>
      </c>
      <c r="B6" s="648"/>
      <c r="C6" s="648"/>
      <c r="D6" s="648"/>
      <c r="E6" s="648"/>
      <c r="F6" s="649"/>
      <c r="G6" s="252" t="s">
        <v>99</v>
      </c>
      <c r="H6" s="306"/>
    </row>
    <row r="7" spans="1:8" ht="17.25">
      <c r="A7" s="250"/>
      <c r="B7" s="250"/>
      <c r="C7" s="250"/>
      <c r="D7" s="250"/>
      <c r="E7" s="250"/>
      <c r="F7" s="251"/>
      <c r="G7" s="302"/>
      <c r="H7" s="251"/>
    </row>
    <row r="8" spans="1:8" s="221" customFormat="1" ht="17.25">
      <c r="A8" s="307">
        <v>-1</v>
      </c>
      <c r="B8" s="308">
        <v>-2</v>
      </c>
      <c r="C8" s="308">
        <v>-3</v>
      </c>
      <c r="D8" s="308" t="s">
        <v>351</v>
      </c>
      <c r="E8" s="308">
        <v>-4</v>
      </c>
      <c r="F8" s="308">
        <v>-5</v>
      </c>
      <c r="G8" s="308">
        <v>-6</v>
      </c>
      <c r="H8" s="309">
        <v>-7</v>
      </c>
    </row>
    <row r="9" spans="1:8" ht="17.25">
      <c r="A9" s="42"/>
      <c r="B9" s="35"/>
      <c r="C9" s="35"/>
      <c r="D9" s="35"/>
      <c r="E9" s="98" t="s">
        <v>234</v>
      </c>
      <c r="F9" s="98" t="s">
        <v>27</v>
      </c>
      <c r="G9" s="35"/>
      <c r="H9" s="102"/>
    </row>
    <row r="10" spans="1:8" ht="17.25">
      <c r="A10" s="98"/>
      <c r="B10" s="159" t="s">
        <v>251</v>
      </c>
      <c r="C10" s="159" t="s">
        <v>232</v>
      </c>
      <c r="D10" s="159" t="s">
        <v>232</v>
      </c>
      <c r="E10" s="159" t="s">
        <v>260</v>
      </c>
      <c r="F10" s="98" t="s">
        <v>57</v>
      </c>
      <c r="G10" s="98" t="s">
        <v>51</v>
      </c>
      <c r="H10" s="100" t="s">
        <v>58</v>
      </c>
    </row>
    <row r="11" spans="1:8" ht="17.25">
      <c r="A11" s="98" t="s">
        <v>259</v>
      </c>
      <c r="B11" s="159" t="s">
        <v>252</v>
      </c>
      <c r="C11" s="159" t="s">
        <v>253</v>
      </c>
      <c r="D11" s="159" t="s">
        <v>352</v>
      </c>
      <c r="E11" s="159" t="s">
        <v>233</v>
      </c>
      <c r="F11" s="98" t="s">
        <v>52</v>
      </c>
      <c r="G11" s="98" t="s">
        <v>59</v>
      </c>
      <c r="H11" s="100" t="s">
        <v>60</v>
      </c>
    </row>
    <row r="12" spans="1:8" ht="17.25">
      <c r="A12" s="157"/>
      <c r="B12" s="157"/>
      <c r="C12" s="157"/>
      <c r="D12" s="157"/>
      <c r="E12" s="157"/>
      <c r="F12" s="157"/>
      <c r="G12" s="157"/>
      <c r="H12" s="240"/>
    </row>
    <row r="13" spans="1:8" ht="17.25">
      <c r="A13" s="49" t="s">
        <v>53</v>
      </c>
      <c r="B13" s="49"/>
      <c r="C13" s="158"/>
      <c r="D13" s="158"/>
      <c r="E13" s="158"/>
      <c r="F13" s="51"/>
      <c r="G13" s="51"/>
      <c r="H13" s="38"/>
    </row>
    <row r="14" spans="1:8" ht="17.25">
      <c r="A14" s="49"/>
      <c r="B14" s="49"/>
      <c r="C14" s="158"/>
      <c r="D14" s="158"/>
      <c r="E14" s="158"/>
      <c r="F14" s="51"/>
      <c r="G14" s="51"/>
      <c r="H14" s="38"/>
    </row>
    <row r="15" spans="1:8" ht="17.25">
      <c r="A15" s="49"/>
      <c r="B15" s="49"/>
      <c r="C15" s="158"/>
      <c r="D15" s="158"/>
      <c r="E15" s="158"/>
      <c r="F15" s="51"/>
      <c r="G15" s="51"/>
      <c r="H15" s="38"/>
    </row>
    <row r="16" spans="1:8" ht="17.25">
      <c r="A16" s="49"/>
      <c r="B16" s="49"/>
      <c r="C16" s="158"/>
      <c r="D16" s="158"/>
      <c r="E16" s="158"/>
      <c r="F16" s="51"/>
      <c r="G16" s="51"/>
      <c r="H16" s="38"/>
    </row>
    <row r="17" spans="1:8" ht="17.25">
      <c r="A17" s="49"/>
      <c r="B17" s="49"/>
      <c r="C17" s="158"/>
      <c r="D17" s="158"/>
      <c r="E17" s="158"/>
      <c r="F17" s="51"/>
      <c r="G17" s="51"/>
      <c r="H17" s="38"/>
    </row>
    <row r="18" spans="1:8" ht="17.25">
      <c r="A18" s="49" t="s">
        <v>54</v>
      </c>
      <c r="B18" s="49"/>
      <c r="C18" s="158"/>
      <c r="D18" s="158"/>
      <c r="E18" s="158"/>
      <c r="F18" s="51"/>
      <c r="G18" s="51"/>
      <c r="H18" s="38"/>
    </row>
    <row r="19" spans="1:8" ht="17.25">
      <c r="A19" s="49"/>
      <c r="B19" s="49"/>
      <c r="C19" s="158"/>
      <c r="D19" s="158"/>
      <c r="E19" s="158"/>
      <c r="F19" s="51"/>
      <c r="G19" s="51"/>
      <c r="H19" s="38"/>
    </row>
    <row r="20" spans="1:8" ht="17.25">
      <c r="A20" s="49"/>
      <c r="B20" s="49"/>
      <c r="C20" s="158"/>
      <c r="D20" s="158"/>
      <c r="E20" s="158"/>
      <c r="F20" s="51"/>
      <c r="G20" s="51"/>
      <c r="H20" s="38"/>
    </row>
    <row r="21" spans="1:9" ht="17.25">
      <c r="A21" s="49"/>
      <c r="B21" s="49"/>
      <c r="C21" s="158"/>
      <c r="D21" s="158"/>
      <c r="E21" s="158"/>
      <c r="F21" s="51"/>
      <c r="G21" s="51"/>
      <c r="H21" s="38"/>
      <c r="I21" s="253" t="s">
        <v>433</v>
      </c>
    </row>
    <row r="22" spans="1:9" ht="17.25">
      <c r="A22" s="49"/>
      <c r="B22" s="49"/>
      <c r="C22" s="158"/>
      <c r="D22" s="158"/>
      <c r="E22" s="158"/>
      <c r="F22" s="51"/>
      <c r="G22" s="51"/>
      <c r="H22" s="38"/>
      <c r="I22" s="253" t="s">
        <v>319</v>
      </c>
    </row>
    <row r="23" spans="1:8" ht="17.25">
      <c r="A23" s="49"/>
      <c r="B23" s="49"/>
      <c r="C23" s="158"/>
      <c r="D23" s="158"/>
      <c r="E23" s="158"/>
      <c r="F23" s="51"/>
      <c r="G23" s="51"/>
      <c r="H23" s="38"/>
    </row>
    <row r="24" spans="1:8" ht="17.25">
      <c r="A24" s="49"/>
      <c r="B24" s="49"/>
      <c r="C24" s="158"/>
      <c r="D24" s="158"/>
      <c r="E24" s="158"/>
      <c r="F24" s="51"/>
      <c r="G24" s="51"/>
      <c r="H24" s="38"/>
    </row>
    <row r="25" spans="1:8" ht="17.25">
      <c r="A25" s="49"/>
      <c r="B25" s="49"/>
      <c r="C25" s="158"/>
      <c r="D25" s="158"/>
      <c r="E25" s="158"/>
      <c r="F25" s="51"/>
      <c r="G25" s="51"/>
      <c r="H25" s="38"/>
    </row>
    <row r="26" spans="1:8" ht="17.25">
      <c r="A26" s="49"/>
      <c r="B26" s="49"/>
      <c r="C26" s="158"/>
      <c r="D26" s="158"/>
      <c r="E26" s="158"/>
      <c r="F26" s="51"/>
      <c r="G26" s="51"/>
      <c r="H26" s="38"/>
    </row>
    <row r="27" spans="1:8" ht="17.25">
      <c r="A27" s="49"/>
      <c r="B27" s="49"/>
      <c r="C27" s="158"/>
      <c r="D27" s="158"/>
      <c r="E27" s="158"/>
      <c r="F27" s="51"/>
      <c r="G27" s="51"/>
      <c r="H27" s="38"/>
    </row>
    <row r="28" spans="1:8" ht="17.25">
      <c r="A28" s="49"/>
      <c r="B28" s="49"/>
      <c r="C28" s="158"/>
      <c r="D28" s="158"/>
      <c r="E28" s="158"/>
      <c r="F28" s="51"/>
      <c r="G28" s="51"/>
      <c r="H28" s="38"/>
    </row>
    <row r="29" spans="1:8" ht="17.25">
      <c r="A29" s="49"/>
      <c r="B29" s="49"/>
      <c r="C29" s="158"/>
      <c r="D29" s="158"/>
      <c r="E29" s="158"/>
      <c r="F29" s="51"/>
      <c r="G29" s="51"/>
      <c r="H29" s="38"/>
    </row>
    <row r="30" spans="1:8" ht="17.25">
      <c r="A30" s="49"/>
      <c r="B30" s="49"/>
      <c r="C30" s="158"/>
      <c r="D30" s="158"/>
      <c r="E30" s="158"/>
      <c r="F30" s="51"/>
      <c r="G30" s="51"/>
      <c r="H30" s="38"/>
    </row>
    <row r="31" spans="1:8" ht="17.25">
      <c r="A31" s="49"/>
      <c r="B31" s="49"/>
      <c r="C31" s="158"/>
      <c r="D31" s="158"/>
      <c r="E31" s="158"/>
      <c r="F31" s="51"/>
      <c r="G31" s="51"/>
      <c r="H31" s="38"/>
    </row>
    <row r="32" spans="1:8" ht="17.25">
      <c r="A32" s="49"/>
      <c r="B32" s="49"/>
      <c r="C32" s="158"/>
      <c r="D32" s="158"/>
      <c r="E32" s="158"/>
      <c r="F32" s="51"/>
      <c r="G32" s="51"/>
      <c r="H32" s="38"/>
    </row>
    <row r="33" spans="1:8" ht="17.25">
      <c r="A33" s="49"/>
      <c r="B33" s="49"/>
      <c r="C33" s="158"/>
      <c r="D33" s="158"/>
      <c r="E33" s="158"/>
      <c r="F33" s="51"/>
      <c r="G33" s="51"/>
      <c r="H33" s="38"/>
    </row>
    <row r="34" spans="1:8" ht="17.25">
      <c r="A34" s="49"/>
      <c r="B34" s="49"/>
      <c r="C34" s="158"/>
      <c r="D34" s="158"/>
      <c r="E34" s="158"/>
      <c r="F34" s="51"/>
      <c r="G34" s="51"/>
      <c r="H34" s="38"/>
    </row>
    <row r="35" spans="1:8" ht="17.25">
      <c r="A35" s="49"/>
      <c r="B35" s="49"/>
      <c r="C35" s="158"/>
      <c r="D35" s="158"/>
      <c r="E35" s="158"/>
      <c r="F35" s="51"/>
      <c r="G35" s="51"/>
      <c r="H35" s="38"/>
    </row>
    <row r="36" spans="1:8" ht="17.25">
      <c r="A36" s="49"/>
      <c r="B36" s="49"/>
      <c r="C36" s="158"/>
      <c r="D36" s="158"/>
      <c r="E36" s="158"/>
      <c r="F36" s="51"/>
      <c r="G36" s="51"/>
      <c r="H36" s="38"/>
    </row>
    <row r="37" spans="1:8" ht="17.25">
      <c r="A37" s="49"/>
      <c r="B37" s="49"/>
      <c r="C37" s="158"/>
      <c r="D37" s="158"/>
      <c r="E37" s="158"/>
      <c r="F37" s="51"/>
      <c r="G37" s="51"/>
      <c r="H37" s="38"/>
    </row>
    <row r="38" spans="1:8" ht="17.25">
      <c r="A38" s="49"/>
      <c r="B38" s="49"/>
      <c r="C38" s="158"/>
      <c r="D38" s="158"/>
      <c r="E38" s="158"/>
      <c r="F38" s="51"/>
      <c r="G38" s="51"/>
      <c r="H38" s="38"/>
    </row>
    <row r="39" spans="1:8" ht="17.25">
      <c r="A39" s="49"/>
      <c r="B39" s="49"/>
      <c r="C39" s="158"/>
      <c r="D39" s="158"/>
      <c r="E39" s="158"/>
      <c r="F39" s="51"/>
      <c r="G39" s="51"/>
      <c r="H39" s="38"/>
    </row>
    <row r="40" spans="1:8" ht="17.25">
      <c r="A40" s="49"/>
      <c r="B40" s="49"/>
      <c r="C40" s="158"/>
      <c r="D40" s="158"/>
      <c r="E40" s="158"/>
      <c r="F40" s="51"/>
      <c r="G40" s="51"/>
      <c r="H40" s="38"/>
    </row>
    <row r="41" spans="1:8" ht="17.25">
      <c r="A41" s="49"/>
      <c r="B41" s="49"/>
      <c r="C41" s="158"/>
      <c r="D41" s="158"/>
      <c r="E41" s="158"/>
      <c r="F41" s="51"/>
      <c r="G41" s="51"/>
      <c r="H41" s="38"/>
    </row>
    <row r="42" spans="1:8" ht="17.25">
      <c r="A42" s="49"/>
      <c r="B42" s="49"/>
      <c r="C42" s="158"/>
      <c r="D42" s="158"/>
      <c r="E42" s="158"/>
      <c r="F42" s="51"/>
      <c r="G42" s="51"/>
      <c r="H42" s="38"/>
    </row>
    <row r="43" spans="1:8" ht="17.25">
      <c r="A43" s="49"/>
      <c r="B43" s="49"/>
      <c r="C43" s="158"/>
      <c r="D43" s="158"/>
      <c r="E43" s="158"/>
      <c r="F43" s="51"/>
      <c r="G43" s="51"/>
      <c r="H43" s="38"/>
    </row>
    <row r="44" spans="1:8" ht="17.25">
      <c r="A44" s="49"/>
      <c r="B44" s="49"/>
      <c r="C44" s="158"/>
      <c r="D44" s="158"/>
      <c r="E44" s="158"/>
      <c r="F44" s="51"/>
      <c r="G44" s="51"/>
      <c r="H44" s="38"/>
    </row>
    <row r="45" spans="1:8" ht="17.25">
      <c r="A45" s="49"/>
      <c r="B45" s="49"/>
      <c r="C45" s="158"/>
      <c r="D45" s="158"/>
      <c r="E45" s="158"/>
      <c r="F45" s="51"/>
      <c r="G45" s="51"/>
      <c r="H45" s="38"/>
    </row>
    <row r="46" spans="1:8" ht="17.25">
      <c r="A46" s="49"/>
      <c r="B46" s="49"/>
      <c r="C46" s="158"/>
      <c r="D46" s="158"/>
      <c r="E46" s="158"/>
      <c r="F46" s="51"/>
      <c r="G46" s="51"/>
      <c r="H46" s="38"/>
    </row>
    <row r="47" spans="1:8" ht="17.25">
      <c r="A47" s="49"/>
      <c r="B47" s="49"/>
      <c r="C47" s="158"/>
      <c r="D47" s="158"/>
      <c r="E47" s="158"/>
      <c r="F47" s="51"/>
      <c r="G47" s="51"/>
      <c r="H47" s="38"/>
    </row>
    <row r="48" spans="1:8" ht="17.25">
      <c r="A48" s="49"/>
      <c r="B48" s="49"/>
      <c r="C48" s="158"/>
      <c r="D48" s="158"/>
      <c r="E48" s="158"/>
      <c r="F48" s="51"/>
      <c r="G48" s="51"/>
      <c r="H48" s="38"/>
    </row>
    <row r="49" spans="1:8" ht="17.25">
      <c r="A49" s="49"/>
      <c r="B49" s="49"/>
      <c r="C49" s="158"/>
      <c r="D49" s="158"/>
      <c r="E49" s="158"/>
      <c r="F49" s="51"/>
      <c r="G49" s="51"/>
      <c r="H49" s="38"/>
    </row>
    <row r="50" spans="1:8" ht="17.25">
      <c r="A50" s="49"/>
      <c r="B50" s="49"/>
      <c r="C50" s="158"/>
      <c r="D50" s="158"/>
      <c r="E50" s="158"/>
      <c r="F50" s="51"/>
      <c r="G50" s="51"/>
      <c r="H50" s="38"/>
    </row>
    <row r="51" spans="1:8" ht="17.25">
      <c r="A51" s="49"/>
      <c r="B51" s="49"/>
      <c r="C51" s="158"/>
      <c r="D51" s="158"/>
      <c r="E51" s="158"/>
      <c r="F51" s="51"/>
      <c r="G51" s="51"/>
      <c r="H51" s="38"/>
    </row>
    <row r="52" spans="1:8" ht="17.25">
      <c r="A52" s="49"/>
      <c r="B52" s="49"/>
      <c r="C52" s="158"/>
      <c r="D52" s="158"/>
      <c r="E52" s="158"/>
      <c r="F52" s="51"/>
      <c r="G52" s="51"/>
      <c r="H52" s="38"/>
    </row>
    <row r="53" spans="1:8" ht="17.25">
      <c r="A53" s="49"/>
      <c r="B53" s="49"/>
      <c r="C53" s="158"/>
      <c r="D53" s="158"/>
      <c r="E53" s="158"/>
      <c r="F53" s="51"/>
      <c r="G53" s="51"/>
      <c r="H53" s="38"/>
    </row>
    <row r="54" spans="1:8" ht="17.25">
      <c r="A54" s="49"/>
      <c r="B54" s="49"/>
      <c r="C54" s="158"/>
      <c r="D54" s="158"/>
      <c r="E54" s="158"/>
      <c r="F54" s="51"/>
      <c r="G54" s="51"/>
      <c r="H54" s="38"/>
    </row>
    <row r="55" spans="1:8" ht="17.25">
      <c r="A55" s="49"/>
      <c r="B55" s="49"/>
      <c r="C55" s="158"/>
      <c r="D55" s="158"/>
      <c r="E55" s="158"/>
      <c r="F55" s="51"/>
      <c r="G55" s="51"/>
      <c r="H55" s="38"/>
    </row>
    <row r="56" spans="1:8" ht="17.25">
      <c r="A56" s="49"/>
      <c r="B56" s="49"/>
      <c r="C56" s="158"/>
      <c r="D56" s="158"/>
      <c r="E56" s="158"/>
      <c r="F56" s="51"/>
      <c r="G56" s="51"/>
      <c r="H56" s="38"/>
    </row>
    <row r="57" spans="1:8" ht="17.25">
      <c r="A57" s="49"/>
      <c r="B57" s="49"/>
      <c r="C57" s="158"/>
      <c r="D57" s="158"/>
      <c r="E57" s="158"/>
      <c r="F57" s="51"/>
      <c r="G57" s="51"/>
      <c r="H57" s="38"/>
    </row>
    <row r="58" spans="1:8" ht="17.25">
      <c r="A58" s="49"/>
      <c r="B58" s="49"/>
      <c r="C58" s="158"/>
      <c r="D58" s="158"/>
      <c r="E58" s="158"/>
      <c r="F58" s="51"/>
      <c r="G58" s="51"/>
      <c r="H58" s="38"/>
    </row>
    <row r="59" spans="1:8" ht="17.25">
      <c r="A59" s="49"/>
      <c r="B59" s="49"/>
      <c r="C59" s="158"/>
      <c r="D59" s="158"/>
      <c r="E59" s="158"/>
      <c r="F59" s="51"/>
      <c r="G59" s="51"/>
      <c r="H59" s="38"/>
    </row>
    <row r="60" spans="1:8" ht="17.25">
      <c r="A60" s="49"/>
      <c r="B60" s="49"/>
      <c r="C60" s="158"/>
      <c r="D60" s="158"/>
      <c r="E60" s="158"/>
      <c r="F60" s="51"/>
      <c r="G60" s="51"/>
      <c r="H60" s="38"/>
    </row>
    <row r="61" spans="1:8" ht="17.25">
      <c r="A61" s="49"/>
      <c r="B61" s="49"/>
      <c r="C61" s="158"/>
      <c r="D61" s="158"/>
      <c r="E61" s="158"/>
      <c r="F61" s="51"/>
      <c r="G61" s="51"/>
      <c r="H61" s="38"/>
    </row>
    <row r="62" spans="1:8" ht="17.25">
      <c r="A62" s="49"/>
      <c r="B62" s="49"/>
      <c r="C62" s="158"/>
      <c r="D62" s="158"/>
      <c r="E62" s="158"/>
      <c r="F62" s="51"/>
      <c r="G62" s="51"/>
      <c r="H62" s="38"/>
    </row>
    <row r="63" spans="1:8" ht="17.25">
      <c r="A63" s="49"/>
      <c r="B63" s="49"/>
      <c r="C63" s="158"/>
      <c r="D63" s="158"/>
      <c r="E63" s="158"/>
      <c r="F63" s="51"/>
      <c r="G63" s="51"/>
      <c r="H63" s="38"/>
    </row>
    <row r="64" spans="1:8" ht="17.25">
      <c r="A64" s="49"/>
      <c r="B64" s="211"/>
      <c r="C64" s="160"/>
      <c r="D64" s="160"/>
      <c r="E64" s="161"/>
      <c r="F64" s="51"/>
      <c r="G64" s="51"/>
      <c r="H64" s="38"/>
    </row>
    <row r="65" spans="1:8" ht="17.25">
      <c r="A65" s="234"/>
      <c r="B65" s="248"/>
      <c r="C65" s="263"/>
      <c r="D65" s="263"/>
      <c r="E65" s="263"/>
      <c r="F65" s="264"/>
      <c r="G65" s="264"/>
      <c r="H65" s="265"/>
    </row>
    <row r="66" spans="1:9" ht="18" thickBot="1">
      <c r="A66" s="234" t="s">
        <v>273</v>
      </c>
      <c r="B66" s="243"/>
      <c r="C66" s="243"/>
      <c r="D66" s="243"/>
      <c r="E66" s="244"/>
      <c r="F66" s="266">
        <f>SUM(F12:F65)</f>
        <v>0</v>
      </c>
      <c r="G66" s="37">
        <f>SUM(G12:G65)</f>
        <v>0</v>
      </c>
      <c r="H66" s="245">
        <f>SUM(H12:H65)</f>
        <v>0</v>
      </c>
      <c r="I66" s="94"/>
    </row>
    <row r="67" spans="1:9" ht="18" thickTop="1">
      <c r="A67" s="248"/>
      <c r="B67" s="246"/>
      <c r="C67" s="246"/>
      <c r="D67" s="246"/>
      <c r="E67" s="246"/>
      <c r="F67" s="246"/>
      <c r="G67" s="267"/>
      <c r="H67" s="247"/>
      <c r="I67" s="19"/>
    </row>
  </sheetData>
  <sheetProtection formatColumns="0" formatRows="0" insertRows="0" deleteRows="0"/>
  <mergeCells count="1">
    <mergeCell ref="A6:F6"/>
  </mergeCells>
  <dataValidations count="1">
    <dataValidation type="list" allowBlank="1" showInputMessage="1" showErrorMessage="1" sqref="G6:G7">
      <formula1>"Select One, Yes, No, N/A"</formula1>
    </dataValidation>
  </dataValidations>
  <printOptions/>
  <pageMargins left="0.7" right="0.7" top="0.25" bottom="0.25" header="0.3" footer="0.3"/>
  <pageSetup fitToHeight="1" fitToWidth="1" horizontalDpi="600" verticalDpi="600" orientation="landscape" paperSize="5" scale="49" r:id="rId1"/>
  <headerFooter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G56"/>
  <sheetViews>
    <sheetView zoomScalePageLayoutView="0" workbookViewId="0" topLeftCell="A1">
      <selection activeCell="B11" sqref="B11"/>
    </sheetView>
  </sheetViews>
  <sheetFormatPr defaultColWidth="8.8984375" defaultRowHeight="15"/>
  <cols>
    <col min="1" max="1" width="46.19921875" style="75" bestFit="1" customWidth="1"/>
    <col min="2" max="3" width="15.59765625" style="75" customWidth="1"/>
    <col min="4" max="6" width="15.8984375" style="75" bestFit="1" customWidth="1"/>
    <col min="7" max="7" width="10.8984375" style="75" customWidth="1"/>
    <col min="8" max="16384" width="8.8984375" style="75" customWidth="1"/>
  </cols>
  <sheetData>
    <row r="1" spans="1:7" ht="24">
      <c r="A1" s="420" t="str">
        <f>JURAT!A8</f>
        <v>CAPTIVE INSURANCE COMPANY</v>
      </c>
      <c r="B1" s="331"/>
      <c r="C1" s="17"/>
      <c r="D1" s="17"/>
      <c r="E1" s="17"/>
      <c r="F1" s="14" t="s">
        <v>321</v>
      </c>
      <c r="G1" s="17"/>
    </row>
    <row r="2" spans="1:7" ht="17.25">
      <c r="A2" s="15" t="str">
        <f>+JURAT!H4</f>
        <v>0000</v>
      </c>
      <c r="B2" s="17"/>
      <c r="C2" s="17"/>
      <c r="D2" s="17"/>
      <c r="E2" s="17"/>
      <c r="F2" s="17"/>
      <c r="G2" s="17"/>
    </row>
    <row r="3" spans="1:7" ht="17.25">
      <c r="A3" s="329">
        <f>JURAT!A9</f>
        <v>45291</v>
      </c>
      <c r="B3" s="17"/>
      <c r="C3" s="17"/>
      <c r="D3" s="17"/>
      <c r="E3" s="17"/>
      <c r="F3" s="17"/>
      <c r="G3" s="17"/>
    </row>
    <row r="4" spans="1:7" ht="17.25">
      <c r="A4" s="15"/>
      <c r="B4" s="17"/>
      <c r="C4" s="17"/>
      <c r="D4" s="17"/>
      <c r="E4" s="17"/>
      <c r="F4" s="17"/>
      <c r="G4" s="17"/>
    </row>
    <row r="5" spans="2:7" ht="17.25">
      <c r="B5" s="17"/>
      <c r="C5" s="17"/>
      <c r="D5" s="17"/>
      <c r="E5" s="17"/>
      <c r="F5" s="17"/>
      <c r="G5" s="17"/>
    </row>
    <row r="6" spans="1:7" ht="17.25">
      <c r="A6" s="473" t="s">
        <v>62</v>
      </c>
      <c r="B6" s="95">
        <v>-1</v>
      </c>
      <c r="C6" s="95">
        <v>-2</v>
      </c>
      <c r="D6" s="95">
        <v>-3</v>
      </c>
      <c r="E6" s="95">
        <v>-4</v>
      </c>
      <c r="F6" s="494">
        <v>-5</v>
      </c>
      <c r="G6" s="19"/>
    </row>
    <row r="7" spans="1:7" ht="17.25">
      <c r="A7" s="163"/>
      <c r="B7" s="98" t="s">
        <v>63</v>
      </c>
      <c r="C7" s="98" t="s">
        <v>63</v>
      </c>
      <c r="D7" s="98" t="s">
        <v>64</v>
      </c>
      <c r="E7" s="98" t="s">
        <v>27</v>
      </c>
      <c r="F7" s="100" t="s">
        <v>65</v>
      </c>
      <c r="G7" s="19"/>
    </row>
    <row r="8" spans="1:7" ht="17.25">
      <c r="A8" s="35"/>
      <c r="B8" s="98" t="s">
        <v>183</v>
      </c>
      <c r="C8" s="98" t="s">
        <v>183</v>
      </c>
      <c r="D8" s="98" t="s">
        <v>183</v>
      </c>
      <c r="E8" s="98" t="s">
        <v>68</v>
      </c>
      <c r="F8" s="100" t="s">
        <v>66</v>
      </c>
      <c r="G8" s="19"/>
    </row>
    <row r="9" spans="1:7" ht="17.25">
      <c r="A9" s="35" t="s">
        <v>67</v>
      </c>
      <c r="B9" s="98" t="s">
        <v>184</v>
      </c>
      <c r="C9" s="98" t="s">
        <v>185</v>
      </c>
      <c r="D9" s="98" t="s">
        <v>186</v>
      </c>
      <c r="E9" s="98" t="s">
        <v>186</v>
      </c>
      <c r="F9" s="100" t="s">
        <v>187</v>
      </c>
      <c r="G9" s="19"/>
    </row>
    <row r="10" spans="1:7" ht="17.25">
      <c r="A10" s="164"/>
      <c r="B10" s="165"/>
      <c r="C10" s="165"/>
      <c r="D10" s="165"/>
      <c r="E10" s="165"/>
      <c r="F10" s="166"/>
      <c r="G10" s="19"/>
    </row>
    <row r="11" spans="1:7" ht="17.25">
      <c r="A11" s="131" t="s">
        <v>160</v>
      </c>
      <c r="B11" s="51"/>
      <c r="C11" s="51"/>
      <c r="D11" s="51"/>
      <c r="E11" s="51"/>
      <c r="F11" s="50">
        <f>B11+C11+D11-E11</f>
        <v>0</v>
      </c>
      <c r="G11" s="19"/>
    </row>
    <row r="12" spans="1:7" ht="17.25">
      <c r="A12" s="131" t="s">
        <v>161</v>
      </c>
      <c r="B12" s="51"/>
      <c r="C12" s="51"/>
      <c r="D12" s="51"/>
      <c r="E12" s="51"/>
      <c r="F12" s="50">
        <f aca="true" t="shared" si="0" ref="F12:F50">B12+C12+D12-E12</f>
        <v>0</v>
      </c>
      <c r="G12" s="19"/>
    </row>
    <row r="13" spans="1:7" ht="17.25">
      <c r="A13" s="131" t="s">
        <v>245</v>
      </c>
      <c r="B13" s="51"/>
      <c r="C13" s="51"/>
      <c r="D13" s="51"/>
      <c r="E13" s="51"/>
      <c r="F13" s="50">
        <f t="shared" si="0"/>
        <v>0</v>
      </c>
      <c r="G13" s="19"/>
    </row>
    <row r="14" spans="1:7" ht="17.25">
      <c r="A14" s="131" t="s">
        <v>244</v>
      </c>
      <c r="B14" s="51"/>
      <c r="C14" s="51"/>
      <c r="D14" s="51"/>
      <c r="E14" s="51"/>
      <c r="F14" s="50">
        <f t="shared" si="0"/>
        <v>0</v>
      </c>
      <c r="G14" s="19"/>
    </row>
    <row r="15" spans="1:7" ht="17.25">
      <c r="A15" s="131" t="s">
        <v>162</v>
      </c>
      <c r="B15" s="51"/>
      <c r="C15" s="51"/>
      <c r="D15" s="51"/>
      <c r="E15" s="51"/>
      <c r="F15" s="50">
        <f t="shared" si="0"/>
        <v>0</v>
      </c>
      <c r="G15" s="19"/>
    </row>
    <row r="16" spans="1:7" ht="17.25">
      <c r="A16" s="131" t="s">
        <v>178</v>
      </c>
      <c r="B16" s="51"/>
      <c r="C16" s="51"/>
      <c r="D16" s="51"/>
      <c r="E16" s="51"/>
      <c r="F16" s="50">
        <f t="shared" si="0"/>
        <v>0</v>
      </c>
      <c r="G16" s="19"/>
    </row>
    <row r="17" spans="1:7" ht="17.25">
      <c r="A17" s="131" t="s">
        <v>163</v>
      </c>
      <c r="B17" s="51"/>
      <c r="C17" s="51"/>
      <c r="D17" s="51"/>
      <c r="E17" s="51"/>
      <c r="F17" s="50">
        <f t="shared" si="0"/>
        <v>0</v>
      </c>
      <c r="G17" s="19"/>
    </row>
    <row r="18" spans="1:7" ht="17.25">
      <c r="A18" s="131" t="s">
        <v>179</v>
      </c>
      <c r="B18" s="51"/>
      <c r="C18" s="51"/>
      <c r="D18" s="51"/>
      <c r="E18" s="51"/>
      <c r="F18" s="50">
        <f t="shared" si="0"/>
        <v>0</v>
      </c>
      <c r="G18" s="19"/>
    </row>
    <row r="19" spans="1:7" ht="17.25">
      <c r="A19" s="131" t="s">
        <v>164</v>
      </c>
      <c r="B19" s="51"/>
      <c r="C19" s="51"/>
      <c r="D19" s="51"/>
      <c r="E19" s="51"/>
      <c r="F19" s="50">
        <f t="shared" si="0"/>
        <v>0</v>
      </c>
      <c r="G19" s="19"/>
    </row>
    <row r="20" spans="1:7" ht="17.25">
      <c r="A20" s="131" t="s">
        <v>159</v>
      </c>
      <c r="B20" s="51"/>
      <c r="C20" s="51"/>
      <c r="D20" s="51"/>
      <c r="E20" s="51"/>
      <c r="F20" s="50">
        <f t="shared" si="0"/>
        <v>0</v>
      </c>
      <c r="G20" s="19"/>
    </row>
    <row r="21" spans="1:7" ht="17.25">
      <c r="A21" s="131" t="s">
        <v>165</v>
      </c>
      <c r="B21" s="51"/>
      <c r="C21" s="51"/>
      <c r="D21" s="51"/>
      <c r="E21" s="51"/>
      <c r="F21" s="50">
        <f t="shared" si="0"/>
        <v>0</v>
      </c>
      <c r="G21" s="19"/>
    </row>
    <row r="22" spans="1:7" ht="17.25">
      <c r="A22" s="131" t="s">
        <v>166</v>
      </c>
      <c r="B22" s="51"/>
      <c r="C22" s="51"/>
      <c r="D22" s="51"/>
      <c r="E22" s="51"/>
      <c r="F22" s="50">
        <f t="shared" si="0"/>
        <v>0</v>
      </c>
      <c r="G22" s="19"/>
    </row>
    <row r="23" spans="1:7" ht="17.25">
      <c r="A23" s="131" t="s">
        <v>167</v>
      </c>
      <c r="B23" s="51"/>
      <c r="C23" s="51"/>
      <c r="D23" s="51"/>
      <c r="E23" s="51"/>
      <c r="F23" s="50">
        <f t="shared" si="0"/>
        <v>0</v>
      </c>
      <c r="G23" s="19"/>
    </row>
    <row r="24" spans="1:7" ht="17.25">
      <c r="A24" s="131" t="s">
        <v>150</v>
      </c>
      <c r="B24" s="51"/>
      <c r="C24" s="51"/>
      <c r="D24" s="51"/>
      <c r="E24" s="51"/>
      <c r="F24" s="50">
        <f t="shared" si="0"/>
        <v>0</v>
      </c>
      <c r="G24" s="19"/>
    </row>
    <row r="25" spans="1:7" ht="17.25">
      <c r="A25" s="131" t="s">
        <v>168</v>
      </c>
      <c r="B25" s="51"/>
      <c r="C25" s="51"/>
      <c r="D25" s="51"/>
      <c r="E25" s="51"/>
      <c r="F25" s="50">
        <f t="shared" si="0"/>
        <v>0</v>
      </c>
      <c r="G25" s="19"/>
    </row>
    <row r="26" spans="1:7" ht="17.25">
      <c r="A26" s="131" t="s">
        <v>175</v>
      </c>
      <c r="B26" s="51"/>
      <c r="C26" s="51"/>
      <c r="D26" s="51"/>
      <c r="E26" s="51"/>
      <c r="F26" s="50">
        <f t="shared" si="0"/>
        <v>0</v>
      </c>
      <c r="G26" s="19"/>
    </row>
    <row r="27" spans="1:7" ht="17.25">
      <c r="A27" s="131" t="s">
        <v>169</v>
      </c>
      <c r="B27" s="51"/>
      <c r="C27" s="51"/>
      <c r="D27" s="51"/>
      <c r="E27" s="51"/>
      <c r="F27" s="50">
        <f t="shared" si="0"/>
        <v>0</v>
      </c>
      <c r="G27" s="19"/>
    </row>
    <row r="28" spans="1:7" ht="17.25">
      <c r="A28" s="131" t="s">
        <v>170</v>
      </c>
      <c r="B28" s="51"/>
      <c r="C28" s="51"/>
      <c r="D28" s="51"/>
      <c r="E28" s="51"/>
      <c r="F28" s="50">
        <f t="shared" si="0"/>
        <v>0</v>
      </c>
      <c r="G28" s="19"/>
    </row>
    <row r="29" spans="1:7" ht="17.25">
      <c r="A29" s="131" t="s">
        <v>151</v>
      </c>
      <c r="B29" s="51"/>
      <c r="C29" s="51"/>
      <c r="D29" s="51"/>
      <c r="E29" s="51"/>
      <c r="F29" s="50">
        <f t="shared" si="0"/>
        <v>0</v>
      </c>
      <c r="G29" s="19"/>
    </row>
    <row r="30" spans="1:7" ht="17.25">
      <c r="A30" s="131" t="s">
        <v>152</v>
      </c>
      <c r="B30" s="51"/>
      <c r="C30" s="51"/>
      <c r="D30" s="51"/>
      <c r="E30" s="51"/>
      <c r="F30" s="50">
        <f t="shared" si="0"/>
        <v>0</v>
      </c>
      <c r="G30" s="19"/>
    </row>
    <row r="31" spans="1:7" ht="17.25">
      <c r="A31" s="131" t="s">
        <v>171</v>
      </c>
      <c r="B31" s="51"/>
      <c r="C31" s="51"/>
      <c r="D31" s="51"/>
      <c r="E31" s="51"/>
      <c r="F31" s="50">
        <f t="shared" si="0"/>
        <v>0</v>
      </c>
      <c r="G31" s="19"/>
    </row>
    <row r="32" spans="1:7" ht="17.25">
      <c r="A32" s="131" t="s">
        <v>172</v>
      </c>
      <c r="B32" s="51"/>
      <c r="C32" s="51"/>
      <c r="D32" s="51"/>
      <c r="E32" s="51"/>
      <c r="F32" s="50">
        <f t="shared" si="0"/>
        <v>0</v>
      </c>
      <c r="G32" s="19"/>
    </row>
    <row r="33" spans="1:7" ht="17.25">
      <c r="A33" s="131" t="s">
        <v>153</v>
      </c>
      <c r="B33" s="51"/>
      <c r="C33" s="51"/>
      <c r="D33" s="51"/>
      <c r="E33" s="51"/>
      <c r="F33" s="50">
        <f t="shared" si="0"/>
        <v>0</v>
      </c>
      <c r="G33" s="19"/>
    </row>
    <row r="34" spans="1:7" ht="17.25">
      <c r="A34" s="131" t="s">
        <v>158</v>
      </c>
      <c r="B34" s="51"/>
      <c r="C34" s="51"/>
      <c r="D34" s="51"/>
      <c r="E34" s="51"/>
      <c r="F34" s="50">
        <f t="shared" si="0"/>
        <v>0</v>
      </c>
      <c r="G34" s="19"/>
    </row>
    <row r="35" spans="1:7" ht="17.25">
      <c r="A35" s="131" t="s">
        <v>176</v>
      </c>
      <c r="B35" s="51"/>
      <c r="C35" s="51"/>
      <c r="D35" s="51"/>
      <c r="E35" s="51"/>
      <c r="F35" s="50">
        <f t="shared" si="0"/>
        <v>0</v>
      </c>
      <c r="G35" s="19"/>
    </row>
    <row r="36" spans="1:7" ht="17.25">
      <c r="A36" s="131" t="s">
        <v>173</v>
      </c>
      <c r="B36" s="51"/>
      <c r="C36" s="51"/>
      <c r="D36" s="51"/>
      <c r="E36" s="51"/>
      <c r="F36" s="50">
        <f t="shared" si="0"/>
        <v>0</v>
      </c>
      <c r="G36" s="19"/>
    </row>
    <row r="37" spans="1:7" ht="17.25">
      <c r="A37" s="131" t="s">
        <v>154</v>
      </c>
      <c r="B37" s="51"/>
      <c r="C37" s="51"/>
      <c r="D37" s="51"/>
      <c r="E37" s="51"/>
      <c r="F37" s="50">
        <f t="shared" si="0"/>
        <v>0</v>
      </c>
      <c r="G37" s="19"/>
    </row>
    <row r="38" spans="1:7" ht="17.25">
      <c r="A38" s="131" t="s">
        <v>241</v>
      </c>
      <c r="B38" s="51"/>
      <c r="C38" s="51"/>
      <c r="D38" s="51"/>
      <c r="E38" s="51"/>
      <c r="F38" s="50">
        <f t="shared" si="0"/>
        <v>0</v>
      </c>
      <c r="G38" s="19"/>
    </row>
    <row r="39" spans="1:7" ht="17.25">
      <c r="A39" s="131" t="s">
        <v>246</v>
      </c>
      <c r="B39" s="51"/>
      <c r="C39" s="51"/>
      <c r="D39" s="51"/>
      <c r="E39" s="51"/>
      <c r="F39" s="50">
        <f t="shared" si="0"/>
        <v>0</v>
      </c>
      <c r="G39" s="19"/>
    </row>
    <row r="40" spans="1:7" ht="17.25">
      <c r="A40" s="131" t="s">
        <v>155</v>
      </c>
      <c r="B40" s="51"/>
      <c r="C40" s="51"/>
      <c r="D40" s="51"/>
      <c r="E40" s="51"/>
      <c r="F40" s="50">
        <f t="shared" si="0"/>
        <v>0</v>
      </c>
      <c r="G40" s="19"/>
    </row>
    <row r="41" spans="1:7" ht="17.25">
      <c r="A41" s="131" t="s">
        <v>156</v>
      </c>
      <c r="B41" s="51"/>
      <c r="C41" s="51"/>
      <c r="D41" s="51"/>
      <c r="E41" s="51"/>
      <c r="F41" s="50">
        <f t="shared" si="0"/>
        <v>0</v>
      </c>
      <c r="G41" s="19"/>
    </row>
    <row r="42" spans="1:7" ht="17.25">
      <c r="A42" s="131" t="s">
        <v>247</v>
      </c>
      <c r="B42" s="51"/>
      <c r="C42" s="51"/>
      <c r="D42" s="51"/>
      <c r="E42" s="51"/>
      <c r="F42" s="50">
        <f t="shared" si="0"/>
        <v>0</v>
      </c>
      <c r="G42" s="19"/>
    </row>
    <row r="43" spans="1:7" ht="17.25">
      <c r="A43" s="131" t="s">
        <v>249</v>
      </c>
      <c r="B43" s="51"/>
      <c r="C43" s="51"/>
      <c r="D43" s="51"/>
      <c r="E43" s="51"/>
      <c r="F43" s="50">
        <f t="shared" si="0"/>
        <v>0</v>
      </c>
      <c r="G43" s="19"/>
    </row>
    <row r="44" spans="1:7" ht="17.25">
      <c r="A44" s="131" t="s">
        <v>248</v>
      </c>
      <c r="B44" s="51"/>
      <c r="C44" s="51"/>
      <c r="D44" s="51"/>
      <c r="E44" s="51"/>
      <c r="F44" s="50">
        <f t="shared" si="0"/>
        <v>0</v>
      </c>
      <c r="G44" s="19"/>
    </row>
    <row r="45" spans="1:7" ht="17.25">
      <c r="A45" s="131" t="s">
        <v>174</v>
      </c>
      <c r="B45" s="51"/>
      <c r="C45" s="51"/>
      <c r="D45" s="51"/>
      <c r="E45" s="51"/>
      <c r="F45" s="50">
        <f t="shared" si="0"/>
        <v>0</v>
      </c>
      <c r="G45" s="19"/>
    </row>
    <row r="46" spans="1:7" ht="17.25">
      <c r="A46" s="131" t="s">
        <v>177</v>
      </c>
      <c r="B46" s="51"/>
      <c r="C46" s="51"/>
      <c r="D46" s="51"/>
      <c r="E46" s="51"/>
      <c r="F46" s="50">
        <f t="shared" si="0"/>
        <v>0</v>
      </c>
      <c r="G46" s="19"/>
    </row>
    <row r="47" spans="1:7" ht="17.25">
      <c r="A47" s="131"/>
      <c r="B47" s="51"/>
      <c r="C47" s="51"/>
      <c r="D47" s="51"/>
      <c r="E47" s="51"/>
      <c r="F47" s="50">
        <f t="shared" si="0"/>
        <v>0</v>
      </c>
      <c r="G47" s="19"/>
    </row>
    <row r="48" spans="1:7" ht="17.25">
      <c r="A48" s="54" t="s">
        <v>191</v>
      </c>
      <c r="B48" s="51"/>
      <c r="C48" s="51"/>
      <c r="D48" s="51"/>
      <c r="E48" s="51"/>
      <c r="F48" s="50">
        <f t="shared" si="0"/>
        <v>0</v>
      </c>
      <c r="G48" s="19"/>
    </row>
    <row r="49" spans="1:7" ht="17.25">
      <c r="A49" s="54"/>
      <c r="B49" s="51"/>
      <c r="C49" s="51"/>
      <c r="D49" s="51"/>
      <c r="E49" s="51"/>
      <c r="F49" s="50">
        <f t="shared" si="0"/>
        <v>0</v>
      </c>
      <c r="G49" s="19"/>
    </row>
    <row r="50" spans="1:7" ht="17.25">
      <c r="A50" s="54" t="s">
        <v>237</v>
      </c>
      <c r="B50" s="51"/>
      <c r="C50" s="51"/>
      <c r="D50" s="51"/>
      <c r="E50" s="51"/>
      <c r="F50" s="50">
        <f t="shared" si="0"/>
        <v>0</v>
      </c>
      <c r="G50" s="19"/>
    </row>
    <row r="51" spans="1:7" ht="17.25">
      <c r="A51" s="35"/>
      <c r="B51" s="51"/>
      <c r="C51" s="51"/>
      <c r="D51" s="51"/>
      <c r="E51" s="51"/>
      <c r="F51" s="50"/>
      <c r="G51" s="19"/>
    </row>
    <row r="52" spans="1:7" ht="17.25">
      <c r="A52" s="35"/>
      <c r="B52" s="56"/>
      <c r="C52" s="56"/>
      <c r="D52" s="56"/>
      <c r="E52" s="56"/>
      <c r="F52" s="57"/>
      <c r="G52" s="19"/>
    </row>
    <row r="53" spans="1:7" ht="18" thickBot="1">
      <c r="A53" s="35" t="s">
        <v>272</v>
      </c>
      <c r="B53" s="39">
        <f>SUM(B11:B52)</f>
        <v>0</v>
      </c>
      <c r="C53" s="39">
        <f>SUM(C11:C52)</f>
        <v>0</v>
      </c>
      <c r="D53" s="39">
        <f>SUM(D11:D52)</f>
        <v>0</v>
      </c>
      <c r="E53" s="39">
        <f>SUM(E11:E52)</f>
        <v>0</v>
      </c>
      <c r="F53" s="74">
        <f>B53+C53+D53-E53</f>
        <v>0</v>
      </c>
      <c r="G53" s="19"/>
    </row>
    <row r="54" spans="1:7" ht="18" thickTop="1">
      <c r="A54" s="16"/>
      <c r="B54" s="150" t="s">
        <v>219</v>
      </c>
      <c r="C54" s="117"/>
      <c r="D54" s="117"/>
      <c r="E54" s="167" t="s">
        <v>264</v>
      </c>
      <c r="F54" s="151" t="s">
        <v>69</v>
      </c>
      <c r="G54" s="17"/>
    </row>
    <row r="55" spans="1:7" ht="17.25">
      <c r="A55" s="124"/>
      <c r="B55" s="17"/>
      <c r="C55" s="17"/>
      <c r="D55" s="17"/>
      <c r="E55" s="17"/>
      <c r="F55" s="17"/>
      <c r="G55" s="17"/>
    </row>
    <row r="56" spans="1:7" ht="17.25">
      <c r="A56" s="17"/>
      <c r="B56" s="17"/>
      <c r="C56" s="17"/>
      <c r="D56" s="17"/>
      <c r="E56" s="17"/>
      <c r="F56" s="17"/>
      <c r="G56" s="14" t="s">
        <v>49</v>
      </c>
    </row>
  </sheetData>
  <sheetProtection password="DCEC" sheet="1" formatColumns="0" formatRows="0"/>
  <printOptions/>
  <pageMargins left="0.7" right="0.7" top="0.25" bottom="0.25" header="0.3" footer="0.3"/>
  <pageSetup fitToHeight="1" fitToWidth="1" horizontalDpi="600" verticalDpi="600" orientation="landscape" paperSize="5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BISHCA.Captives@state.vt.us</dc:creator>
  <cp:keywords/>
  <dc:description/>
  <cp:lastModifiedBy>Aitchison, Becky</cp:lastModifiedBy>
  <cp:lastPrinted>2023-12-04T15:55:55Z</cp:lastPrinted>
  <dcterms:created xsi:type="dcterms:W3CDTF">2011-12-12T21:18:26Z</dcterms:created>
  <dcterms:modified xsi:type="dcterms:W3CDTF">2024-03-06T13:57:19Z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Roy, Jodi</vt:lpwstr>
  </property>
  <property fmtid="{D5CDD505-2E9C-101B-9397-08002B2CF9AE}" pid="3" name="Order">
    <vt:lpwstr>100.000000000000</vt:lpwstr>
  </property>
  <property fmtid="{D5CDD505-2E9C-101B-9397-08002B2CF9AE}" pid="4" name="display_urn:schemas-microsoft-com:office:office#Author">
    <vt:lpwstr>BISHCA.Captives@state.vt.us</vt:lpwstr>
  </property>
  <property fmtid="{D5CDD505-2E9C-101B-9397-08002B2CF9AE}" pid="5" name="_ip_UnifiedCompliancePolicyUIAction">
    <vt:lpwstr/>
  </property>
  <property fmtid="{D5CDD505-2E9C-101B-9397-08002B2CF9AE}" pid="6" name="_ip_UnifiedCompliancePolicyProperties">
    <vt:lpwstr/>
  </property>
  <property fmtid="{D5CDD505-2E9C-101B-9397-08002B2CF9AE}" pid="7" name="CaptivesType">
    <vt:lpwstr/>
  </property>
</Properties>
</file>