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23040" windowHeight="8688" activeTab="0"/>
  </bookViews>
  <sheets>
    <sheet name="JURAT" sheetId="1" r:id="rId1"/>
    <sheet name="(2) BALANCE SHEET" sheetId="2" r:id="rId2"/>
    <sheet name="CASH AND INV SCHEDULE" sheetId="3" r:id="rId3"/>
    <sheet name="(3) INCOME" sheetId="4" r:id="rId4"/>
    <sheet name="(4) QUESTIONNAIRE" sheetId="5" r:id="rId5"/>
    <sheet name="(5) PREMIUMS" sheetId="6" r:id="rId6"/>
    <sheet name="(6a) REINSURANCE CEDED" sheetId="7" r:id="rId7"/>
    <sheet name="(6b) REINSURANCE ASSUMED" sheetId="8" r:id="rId8"/>
    <sheet name="(7) UNPAID LOSS &amp; LAE" sheetId="9" r:id="rId9"/>
    <sheet name="(8) LOSS &amp; LAE PAID &amp; INCURRED" sheetId="10" r:id="rId10"/>
    <sheet name="CROSSCHECK" sheetId="11" r:id="rId11"/>
  </sheets>
  <definedNames>
    <definedName name="\D">#REF!</definedName>
    <definedName name="_xlfn.IFERROR" hidden="1">#NAME?</definedName>
    <definedName name="_xlfn.IFS" hidden="1">#NAME?</definedName>
    <definedName name="{DIALOG?PRINTE">#REF!</definedName>
    <definedName name="A">#REF!</definedName>
    <definedName name="BLANK">#REF!</definedName>
    <definedName name="MESSAGE">#REF!</definedName>
    <definedName name="PAGE1">#REF!</definedName>
    <definedName name="PAGE10">#REF!</definedName>
    <definedName name="PAGE11">#REF!</definedName>
    <definedName name="PAGE12">#REF!</definedName>
    <definedName name="PAGE13">#REF!</definedName>
    <definedName name="PAGE14">#REF!</definedName>
    <definedName name="PAGE15">#REF!</definedName>
    <definedName name="PAGE16">#REF!</definedName>
    <definedName name="PAGE17">#REF!</definedName>
    <definedName name="PAGE18">#REF!</definedName>
    <definedName name="PAGE19">#REF!</definedName>
    <definedName name="PAGE2">#REF!</definedName>
    <definedName name="PAGE20">#REF!</definedName>
    <definedName name="PAGE21">#REF!</definedName>
    <definedName name="PAGE22">#REF!</definedName>
    <definedName name="PAGE3">#REF!</definedName>
    <definedName name="PAGE4">#REF!</definedName>
    <definedName name="PAGE4CONT">#REF!</definedName>
    <definedName name="PAGE5">#REF!</definedName>
    <definedName name="PAGE6">#REF!</definedName>
    <definedName name="PAGE7">#REF!</definedName>
    <definedName name="PAGE8">#REF!</definedName>
    <definedName name="PAGE9">#REF!</definedName>
    <definedName name="_xlnm.Print_Area" localSheetId="1">'(2) BALANCE SHEET'!$A$1:$C$78</definedName>
    <definedName name="_xlnm.Print_Area" localSheetId="3">'(3) INCOME'!$A$1:$C$64</definedName>
    <definedName name="_xlnm.Print_Area" localSheetId="4">'(4) QUESTIONNAIRE'!$A$1:$H$92</definedName>
    <definedName name="_xlnm.Print_Area" localSheetId="5">'(5) PREMIUMS'!$A$1:$H$72</definedName>
    <definedName name="_xlnm.Print_Area" localSheetId="6">'(6a) REINSURANCE CEDED'!$A$1:$J$70</definedName>
    <definedName name="_xlnm.Print_Area" localSheetId="7">'(6b) REINSURANCE ASSUMED'!$A$1:$H$67</definedName>
    <definedName name="_xlnm.Print_Area" localSheetId="8">'(7) UNPAID LOSS &amp; LAE'!$A$1:$F$55</definedName>
    <definedName name="_xlnm.Print_Area" localSheetId="9">'(8) LOSS &amp; LAE PAID &amp; INCURRED'!$A$1:$H$59</definedName>
    <definedName name="_xlnm.Print_Area" localSheetId="2">'CASH AND INV SCHEDULE'!$A$1:$H$44</definedName>
    <definedName name="_xlnm.Print_Area" localSheetId="10">'CROSSCHECK'!$A$4:$F$38</definedName>
    <definedName name="_xlnm.Print_Area" localSheetId="0">'JURAT'!$A$1:$H$33</definedName>
    <definedName name="PRINTLF">#REF!</definedName>
    <definedName name="PRINTSF">#REF!</definedName>
    <definedName name="PRNTR2">#REF!</definedName>
  </definedNames>
  <calcPr fullCalcOnLoad="1"/>
</workbook>
</file>

<file path=xl/sharedStrings.xml><?xml version="1.0" encoding="utf-8"?>
<sst xmlns="http://schemas.openxmlformats.org/spreadsheetml/2006/main" count="557" uniqueCount="382">
  <si>
    <t>pg.2</t>
  </si>
  <si>
    <t xml:space="preserve"> </t>
  </si>
  <si>
    <t>BALANCE SHEET</t>
  </si>
  <si>
    <t>VERMONT CAPTIVE INSURANCE COMPANY</t>
  </si>
  <si>
    <t>ASSETS</t>
  </si>
  <si>
    <t>ANNUAL REPORT FOR THE</t>
  </si>
  <si>
    <t xml:space="preserve"> Current</t>
  </si>
  <si>
    <t xml:space="preserve"> Prior</t>
  </si>
  <si>
    <t>Prior</t>
  </si>
  <si>
    <t>President</t>
  </si>
  <si>
    <t>Vice President</t>
  </si>
  <si>
    <t>Secretary</t>
  </si>
  <si>
    <t>Treasurer</t>
  </si>
  <si>
    <t>LIABILITIES, CAPITAL AND SURPLUS</t>
  </si>
  <si>
    <t>Current</t>
  </si>
  <si>
    <t>License No.</t>
  </si>
  <si>
    <t xml:space="preserve"> 2.  Other Invested Assets</t>
  </si>
  <si>
    <t xml:space="preserve">      Subtotal: Cash and Investments</t>
  </si>
  <si>
    <t xml:space="preserve">      Subtotal: Reinsurance Recoverable</t>
  </si>
  <si>
    <t xml:space="preserve">      Subtotal: Total Invested Assets</t>
  </si>
  <si>
    <t>QUESTIONNAIRE</t>
  </si>
  <si>
    <t>pg.3</t>
  </si>
  <si>
    <t>STATEMENT OF INCOME</t>
  </si>
  <si>
    <t>Underwriting Expenses</t>
  </si>
  <si>
    <t>CAPITAL AND SURPLUS ACCOUNT</t>
  </si>
  <si>
    <t xml:space="preserve">      (including equity income/(loss) on subsidiaries)</t>
  </si>
  <si>
    <t>(1)</t>
  </si>
  <si>
    <t>(2)</t>
  </si>
  <si>
    <t>(3)</t>
  </si>
  <si>
    <t>(4)</t>
  </si>
  <si>
    <t>(5)</t>
  </si>
  <si>
    <t>(6)</t>
  </si>
  <si>
    <t xml:space="preserve"> Premiums </t>
  </si>
  <si>
    <t>Reinsurance</t>
  </si>
  <si>
    <t>Direct Business</t>
  </si>
  <si>
    <t>Reinsurance Assumed</t>
  </si>
  <si>
    <t>acct'd for</t>
  </si>
  <si>
    <t>Line of Business</t>
  </si>
  <si>
    <t>Related</t>
  </si>
  <si>
    <t>Ceded</t>
  </si>
  <si>
    <t>Have losses been discounted?</t>
  </si>
  <si>
    <t>What was the total amount of the discount?</t>
  </si>
  <si>
    <t>CASH AND INVESTMENT SCHEDULE</t>
  </si>
  <si>
    <t>Bank/Financial Institution</t>
  </si>
  <si>
    <t>Equivalents</t>
  </si>
  <si>
    <t>(Pg.2, L1a)</t>
  </si>
  <si>
    <t>(Pg.2, L1b)</t>
  </si>
  <si>
    <t>(Pg.2, L1c)</t>
  </si>
  <si>
    <t>(Pg.2, L1d)</t>
  </si>
  <si>
    <t>(Pg.2, L2a)</t>
  </si>
  <si>
    <t>(Pg.2, L2b)</t>
  </si>
  <si>
    <t>Bonds</t>
  </si>
  <si>
    <t>Stocks</t>
  </si>
  <si>
    <t>Cash &amp; Cash</t>
  </si>
  <si>
    <t>Other Invested</t>
  </si>
  <si>
    <t>Assets</t>
  </si>
  <si>
    <t>pg.7</t>
  </si>
  <si>
    <t>Recoverable on Paid</t>
  </si>
  <si>
    <t>Premium</t>
  </si>
  <si>
    <t>&amp; Unpaid Losses &amp; LAE</t>
  </si>
  <si>
    <t>Affiliates:</t>
  </si>
  <si>
    <t>Non-Affiliates:</t>
  </si>
  <si>
    <t>(Pg.2,L.6+7)</t>
  </si>
  <si>
    <t>(Pg.2,L.9)</t>
  </si>
  <si>
    <t>Payable on Paid</t>
  </si>
  <si>
    <t>Unearned</t>
  </si>
  <si>
    <t>Assumed</t>
  </si>
  <si>
    <t>Premiums</t>
  </si>
  <si>
    <t>pg.8</t>
  </si>
  <si>
    <t>pg. 2 cont.</t>
  </si>
  <si>
    <t>UNPAID LOSSES &amp; LAE</t>
  </si>
  <si>
    <t>Case Basis</t>
  </si>
  <si>
    <t>IBNR</t>
  </si>
  <si>
    <t>Net Losses</t>
  </si>
  <si>
    <t>Unpaid</t>
  </si>
  <si>
    <t xml:space="preserve">        Lines of Business</t>
  </si>
  <si>
    <t>Recoverable</t>
  </si>
  <si>
    <t xml:space="preserve"> (Page 8,Col. 5)</t>
  </si>
  <si>
    <t>(7)</t>
  </si>
  <si>
    <t>LOSSES &amp; LAE PAID AND INCURRED</t>
  </si>
  <si>
    <t>Current Year</t>
  </si>
  <si>
    <t>Direct</t>
  </si>
  <si>
    <t>Net Payments</t>
  </si>
  <si>
    <t xml:space="preserve">       Lines of Business</t>
  </si>
  <si>
    <t>Business</t>
  </si>
  <si>
    <t>Recovered</t>
  </si>
  <si>
    <t>1+2-3</t>
  </si>
  <si>
    <t>Prior Year</t>
  </si>
  <si>
    <t>(4+5-6)</t>
  </si>
  <si>
    <t>(Pg.7,Col.5)</t>
  </si>
  <si>
    <t>(Pg.3,Line 7)</t>
  </si>
  <si>
    <t>CHECK SHEET</t>
  </si>
  <si>
    <t>(L=line, C=column)</t>
  </si>
  <si>
    <t>DIFF.</t>
  </si>
  <si>
    <t>pg.4</t>
  </si>
  <si>
    <t>Change in total capital and surplus</t>
  </si>
  <si>
    <t>Change in net premiums written</t>
  </si>
  <si>
    <t>Combined ratio</t>
  </si>
  <si>
    <t>Liabilities to surplus ratio</t>
  </si>
  <si>
    <t>Did surplus decrease by more than 15%</t>
  </si>
  <si>
    <t xml:space="preserve">Ceded </t>
  </si>
  <si>
    <t xml:space="preserve">Unearned </t>
  </si>
  <si>
    <t>Did net premium written increase or decrease by more than 25%</t>
  </si>
  <si>
    <t>Net premiums written to surplus ratio</t>
  </si>
  <si>
    <t>Did the net premiums written to surplus ratio exceed 400%?</t>
  </si>
  <si>
    <t>15. Other Assets</t>
  </si>
  <si>
    <t>Select One</t>
  </si>
  <si>
    <t>Totals</t>
  </si>
  <si>
    <t xml:space="preserve"> 1.  a) Bonds</t>
  </si>
  <si>
    <t xml:space="preserve">      b) Stocks</t>
  </si>
  <si>
    <t xml:space="preserve">      c) Cash and Cash Equivalents</t>
  </si>
  <si>
    <t xml:space="preserve">       a)</t>
  </si>
  <si>
    <t xml:space="preserve">       b)</t>
  </si>
  <si>
    <t xml:space="preserve"> 3.  Investment Income Due and Accrued</t>
  </si>
  <si>
    <t xml:space="preserve"> 4.  Premiums Receivable</t>
  </si>
  <si>
    <t xml:space="preserve"> 6.  Reins. Recoverable on Unpaid Losses &amp; LAE</t>
  </si>
  <si>
    <t xml:space="preserve"> 7.  Reins. Recoverable on Paid Losses &amp; LAE</t>
  </si>
  <si>
    <t xml:space="preserve"> 8.  Funds Held by Ceding Reinsurers</t>
  </si>
  <si>
    <t xml:space="preserve"> 9.  Ceded Unearned Premium</t>
  </si>
  <si>
    <t>10. Deposits With Reinsurer</t>
  </si>
  <si>
    <t>11. Letters of Credit</t>
  </si>
  <si>
    <t>12. Deferred Tax Asset</t>
  </si>
  <si>
    <t>13. Deferred Acquisition Costs</t>
  </si>
  <si>
    <t>14. Federal Income Tax Receivable</t>
  </si>
  <si>
    <t xml:space="preserve">      a)</t>
  </si>
  <si>
    <t xml:space="preserve">      b)</t>
  </si>
  <si>
    <t xml:space="preserve">      c)</t>
  </si>
  <si>
    <t xml:space="preserve">      d)</t>
  </si>
  <si>
    <t>16. Total Assets</t>
  </si>
  <si>
    <t xml:space="preserve">      a) Paid In Capital</t>
  </si>
  <si>
    <t xml:space="preserve">      b) Contributed Surplus</t>
  </si>
  <si>
    <t xml:space="preserve">      c) Unrealized Gain/(Loss) on Investments</t>
  </si>
  <si>
    <t xml:space="preserve">  2. Net (Increase) Decrease In Unearned Premiums</t>
  </si>
  <si>
    <t xml:space="preserve">  3. Net Premiums Earned</t>
  </si>
  <si>
    <t xml:space="preserve">  4. Deposit Liability Income</t>
  </si>
  <si>
    <t xml:space="preserve">  5. Other Insurance Income</t>
  </si>
  <si>
    <t xml:space="preserve">  6. Total Income</t>
  </si>
  <si>
    <t xml:space="preserve">      a) Paid in and/or Additional Paid in</t>
  </si>
  <si>
    <t xml:space="preserve">      b) Capital returned</t>
  </si>
  <si>
    <t xml:space="preserve">      c) Transfers and Other Changes</t>
  </si>
  <si>
    <t xml:space="preserve">      a) Dividends to Stockholders</t>
  </si>
  <si>
    <t xml:space="preserve">      b) Transfers and Other Changes</t>
  </si>
  <si>
    <t xml:space="preserve">27. Other: </t>
  </si>
  <si>
    <t>Account Type</t>
  </si>
  <si>
    <t>Provide explanations for any differences (other than rounding)</t>
  </si>
  <si>
    <t xml:space="preserve"> 5.  Loans to Parent and/or Affiliates</t>
  </si>
  <si>
    <t>Did the liabilities to surplus ratio exceed 500%?</t>
  </si>
  <si>
    <t>Did the net reserves to surplus ratio exceed 400%?</t>
  </si>
  <si>
    <t>Net reserves to surplus ratio</t>
  </si>
  <si>
    <t xml:space="preserve">been submitted to the Department? </t>
  </si>
  <si>
    <t>(checking, money mkt, CD, etc.)</t>
  </si>
  <si>
    <t>Short-Term</t>
  </si>
  <si>
    <t>Investments</t>
  </si>
  <si>
    <t xml:space="preserve">      d) Short-Term Investments</t>
  </si>
  <si>
    <t>Explanation:</t>
  </si>
  <si>
    <t>Employee Benefits Liability</t>
  </si>
  <si>
    <t>General Liability</t>
  </si>
  <si>
    <t>Group Accident &amp; Health</t>
  </si>
  <si>
    <t>Medical Professional Liability</t>
  </si>
  <si>
    <t>Other Liability</t>
  </si>
  <si>
    <t>Property</t>
  </si>
  <si>
    <t>Surety</t>
  </si>
  <si>
    <t>All Other Lines (describe below)</t>
  </si>
  <si>
    <t>Medical Stop Loss</t>
  </si>
  <si>
    <t>Cyber Liability</t>
  </si>
  <si>
    <t>Aircraft</t>
  </si>
  <si>
    <t>Annuities</t>
  </si>
  <si>
    <t>CCIP / OCIP</t>
  </si>
  <si>
    <t>Credit</t>
  </si>
  <si>
    <t>Crime</t>
  </si>
  <si>
    <t>Directors &amp; Officers Liability</t>
  </si>
  <si>
    <t>Disability</t>
  </si>
  <si>
    <t>Earthquake / Flood</t>
  </si>
  <si>
    <t>Employers Liability</t>
  </si>
  <si>
    <t>Fidelity</t>
  </si>
  <si>
    <t>Financial Guarantee</t>
  </si>
  <si>
    <t>Inland Marine</t>
  </si>
  <si>
    <t>Long Term Care</t>
  </si>
  <si>
    <t>Ocean Marine</t>
  </si>
  <si>
    <t>Warranty</t>
  </si>
  <si>
    <t>Farmowners Multiple Peril</t>
  </si>
  <si>
    <t>Mortgage Guaranty</t>
  </si>
  <si>
    <t>Workers Compensation</t>
  </si>
  <si>
    <t>Commercial Multiple Peril</t>
  </si>
  <si>
    <t>Credit Accident &amp; Health</t>
  </si>
  <si>
    <t xml:space="preserve"> 1.  a) Direct Premiums Written</t>
  </si>
  <si>
    <t xml:space="preserve">      c) Ceded Premiums Written</t>
  </si>
  <si>
    <t xml:space="preserve">      Subtotal: Net Premiums Written</t>
  </si>
  <si>
    <t>Direct and Assumed</t>
  </si>
  <si>
    <t>Loss</t>
  </si>
  <si>
    <t>LAE</t>
  </si>
  <si>
    <t>Loss &amp; LAE</t>
  </si>
  <si>
    <t>(1+2+3-4)</t>
  </si>
  <si>
    <t>Loss &amp; LAE Paid Less Salvage</t>
  </si>
  <si>
    <t>17. Loss and LAE Reserves</t>
  </si>
  <si>
    <t xml:space="preserve">  7. Net Loss and LAE Incurred</t>
  </si>
  <si>
    <t xml:space="preserve">Pg3,L1) Net Premiums Written - Pg5,C1+C2-C3) Premiums Written + </t>
  </si>
  <si>
    <t>All Other Lines</t>
  </si>
  <si>
    <t>18. Reins. Payable on Paid Losses &amp; LAE</t>
  </si>
  <si>
    <t>19. Insurance Deposit Liability</t>
  </si>
  <si>
    <t>20. Commissions, Expenses and Fees</t>
  </si>
  <si>
    <t>21. Federal Income Taxes Payable</t>
  </si>
  <si>
    <t>22. Unearned Premium</t>
  </si>
  <si>
    <t>23. Reinsurance Balances Payable</t>
  </si>
  <si>
    <t>24. Loans and Notes Payable</t>
  </si>
  <si>
    <t>25. Amounts Due to Affiliates</t>
  </si>
  <si>
    <t>26. Funds Held Under Reinsurance Contracts</t>
  </si>
  <si>
    <t>27. Dividends Payable</t>
  </si>
  <si>
    <t>28. Accrued Expenses</t>
  </si>
  <si>
    <t>29. Premium Tax Payable</t>
  </si>
  <si>
    <t>30. Other Liabilities</t>
  </si>
  <si>
    <t>31. Total Liabilities</t>
  </si>
  <si>
    <t>32. Capital and Surplus:</t>
  </si>
  <si>
    <t>33. Surplus (Accumulated Earnings)</t>
  </si>
  <si>
    <t>34. Total Capital and Surplus</t>
  </si>
  <si>
    <t>35. Total</t>
  </si>
  <si>
    <t xml:space="preserve">  8. Commissions and Brokerage</t>
  </si>
  <si>
    <t>13. Investment Income - Net</t>
  </si>
  <si>
    <t>14. Other Income</t>
  </si>
  <si>
    <t>16. Income Before Dividends and Taxes</t>
  </si>
  <si>
    <t>17. Policyholder Dividends</t>
  </si>
  <si>
    <t>18. Federal Income Taxes</t>
  </si>
  <si>
    <t xml:space="preserve">19. Net Income / (Loss) </t>
  </si>
  <si>
    <t xml:space="preserve">     (line 16 minus lines 17 and 18)</t>
  </si>
  <si>
    <t xml:space="preserve">      (Page 2, Line 34)</t>
  </si>
  <si>
    <t>(Columns 1 + 2 + 3 = Pg.2, L.17)</t>
  </si>
  <si>
    <t>pg. 9</t>
  </si>
  <si>
    <t>by deposit method</t>
  </si>
  <si>
    <t>20. Capital &amp; Surplus, end of previous year</t>
  </si>
  <si>
    <t>21. Net Income / (Loss).</t>
  </si>
  <si>
    <t>22. Net Unrealized Capital Gains or Losses</t>
  </si>
  <si>
    <t>23. Capital Changes:</t>
  </si>
  <si>
    <t>24. Surplus Adjustments:</t>
  </si>
  <si>
    <t>25. Extraordinary Taxes for prior years</t>
  </si>
  <si>
    <t xml:space="preserve">26. Other: </t>
  </si>
  <si>
    <t>28. Capital &amp; Surplus, end of current year</t>
  </si>
  <si>
    <t>Unrelated / Pooling</t>
  </si>
  <si>
    <t>Calculated percentage of controlled unaffiliated and unrelated/pooling business</t>
  </si>
  <si>
    <t>AM Best</t>
  </si>
  <si>
    <t>Code</t>
  </si>
  <si>
    <t>NAIC</t>
  </si>
  <si>
    <t>Net Losses &amp; LAE</t>
  </si>
  <si>
    <t>Incurred</t>
  </si>
  <si>
    <t>Aggregate Reinsurance Recoverable (Col. 4) *</t>
  </si>
  <si>
    <t>Aggregate Reinsurance Recovered (Col. 3) *</t>
  </si>
  <si>
    <t xml:space="preserve">Ceded  Premiums </t>
  </si>
  <si>
    <t>(Pg.3,L.1.c.)</t>
  </si>
  <si>
    <t>Product Liability</t>
  </si>
  <si>
    <t>[(Pg2,L22,C1) U/P - (Pg2,L22,C2) U/P] - [(Pg2,L9,C1) C/U/P -</t>
  </si>
  <si>
    <t xml:space="preserve">      b) Assumed Premiums Written</t>
  </si>
  <si>
    <t>Auto Physical Damage</t>
  </si>
  <si>
    <t>Auto Liability</t>
  </si>
  <si>
    <t>Professional Liability - Other</t>
  </si>
  <si>
    <t>Term Life</t>
  </si>
  <si>
    <t>Universal Life</t>
  </si>
  <si>
    <t>Terrorism</t>
  </si>
  <si>
    <t xml:space="preserve">       (Page 3, Line 28)</t>
  </si>
  <si>
    <t>Domiciliary</t>
  </si>
  <si>
    <t>Jurisdiction</t>
  </si>
  <si>
    <t>Number</t>
  </si>
  <si>
    <t>pg.6a</t>
  </si>
  <si>
    <t>pg.6b</t>
  </si>
  <si>
    <t xml:space="preserve">      e)</t>
  </si>
  <si>
    <t>REINSURANCE CEDED</t>
  </si>
  <si>
    <t>Full Name of Reinsurer</t>
  </si>
  <si>
    <t>Company</t>
  </si>
  <si>
    <t>REINSURANCE ASSUMED</t>
  </si>
  <si>
    <t>Full Name of Ceding Entity</t>
  </si>
  <si>
    <t xml:space="preserve">  9. Other Underwriting Expenses</t>
  </si>
  <si>
    <t>(Columns 1 - 2 = Pg.3, L.1a)</t>
  </si>
  <si>
    <t>(Columns 3 - 4 = Pg.3, L.1b)</t>
  </si>
  <si>
    <t>(Pg,2, L.6)</t>
  </si>
  <si>
    <t>Sponsored Captive Name</t>
  </si>
  <si>
    <t>NOTE:  The Vermont Captive Annual Report (VCAR) Instructions are an important part for the preparation of this filing.</t>
  </si>
  <si>
    <t>Enter License #:</t>
  </si>
  <si>
    <r>
      <t>OFFICERS</t>
    </r>
    <r>
      <rPr>
        <u val="single"/>
        <vertAlign val="superscript"/>
        <sz val="11"/>
        <rFont val="Palatino Linotype"/>
        <family val="1"/>
      </rPr>
      <t>(1)</t>
    </r>
  </si>
  <si>
    <r>
      <t>DIRECTORS</t>
    </r>
    <r>
      <rPr>
        <u val="single"/>
        <vertAlign val="superscript"/>
        <sz val="11"/>
        <rFont val="Palatino Linotype"/>
        <family val="1"/>
      </rPr>
      <t>(1)</t>
    </r>
  </si>
  <si>
    <r>
      <rPr>
        <vertAlign val="superscript"/>
        <sz val="11"/>
        <rFont val="Palatino Linotype"/>
        <family val="1"/>
      </rPr>
      <t>(1)</t>
    </r>
    <r>
      <rPr>
        <sz val="11"/>
        <rFont val="Palatino Linotype"/>
        <family val="1"/>
      </rPr>
      <t>Show full name and indicate by number sign</t>
    </r>
    <r>
      <rPr>
        <b/>
        <sz val="11"/>
        <rFont val="Palatino Linotype"/>
        <family val="1"/>
      </rPr>
      <t xml:space="preserve"> </t>
    </r>
    <r>
      <rPr>
        <b/>
        <sz val="14"/>
        <rFont val="Palatino Linotype"/>
        <family val="1"/>
      </rPr>
      <t>(#)</t>
    </r>
    <r>
      <rPr>
        <b/>
        <sz val="11"/>
        <rFont val="Palatino Linotype"/>
        <family val="1"/>
      </rPr>
      <t xml:space="preserve"> </t>
    </r>
    <r>
      <rPr>
        <sz val="11"/>
        <rFont val="Palatino Linotype"/>
        <family val="1"/>
      </rPr>
      <t>those officers and directors who did not occupy the indicated</t>
    </r>
  </si>
  <si>
    <t>position in the previous annual statement, and a Biographical Affidavit Form (non-resident) must be on file.</t>
  </si>
  <si>
    <t>(a) Are the Minimum Capital Requirements met with Cash or Letter of Credit?</t>
  </si>
  <si>
    <t xml:space="preserve">       If no, companies must identify which investments meet the definition of marketable securities as outlined in Bulletin C-2015-01.</t>
  </si>
  <si>
    <t>Enter %</t>
  </si>
  <si>
    <t xml:space="preserve"> PREMIUM SCHEDULE</t>
  </si>
  <si>
    <r>
      <t xml:space="preserve">Controlled Unaffiliated </t>
    </r>
    <r>
      <rPr>
        <vertAlign val="superscript"/>
        <sz val="11"/>
        <rFont val="Palatino Linotype"/>
        <family val="1"/>
      </rPr>
      <t>(5)</t>
    </r>
  </si>
  <si>
    <r>
      <rPr>
        <vertAlign val="superscript"/>
        <sz val="11"/>
        <rFont val="Palatino Linotype"/>
        <family val="1"/>
      </rPr>
      <t>(5)</t>
    </r>
    <r>
      <rPr>
        <sz val="11"/>
        <rFont val="Palatino Linotype"/>
        <family val="1"/>
      </rPr>
      <t>See 8 VSA, Chapter 141, Section 6001 (7) and Section 6002 (1) referencing "</t>
    </r>
    <r>
      <rPr>
        <b/>
        <sz val="11"/>
        <rFont val="Palatino Linotype"/>
        <family val="1"/>
      </rPr>
      <t>Controlled Unaffiliated"</t>
    </r>
    <r>
      <rPr>
        <sz val="11"/>
        <rFont val="Palatino Linotype"/>
        <family val="1"/>
      </rPr>
      <t xml:space="preserve"> business.</t>
    </r>
  </si>
  <si>
    <t xml:space="preserve">     Department of Taxes via MyVTax due on or before March 15th has been included with this filing?</t>
  </si>
  <si>
    <t xml:space="preserve">      If yes to (c), please explain:</t>
  </si>
  <si>
    <t>(b) Has the Department been updated with any changes to the Reinsurers since the prior year?</t>
  </si>
  <si>
    <t>(a) Has the Department been updated with any changes to the list of Ceding Entities since the prior year?</t>
  </si>
  <si>
    <t>Totals…………………………………………………………………</t>
  </si>
  <si>
    <t>Totals………………………………………………</t>
  </si>
  <si>
    <t>Pg2,L16) Assets - Pg2,L35) Liab., Capital &amp; Surplus(Curr. Yr)…………………</t>
  </si>
  <si>
    <t>Pg2,L16) Assets - Pg2,L35) Liab., Capital &amp; Surplus(Prior. Yr)………………..</t>
  </si>
  <si>
    <t>Pg2,L17) Losses - Pg7,C1+C2+C3) O/S Losses &amp; IBNR…………………………</t>
  </si>
  <si>
    <t>Pg2,L17) Loss and LAE Reserves - Pg2,L6) Reins. Recov Unpaid - Pg8,C6) Net loss and LAE unpaid prior year………………………………………………</t>
  </si>
  <si>
    <t>Pg2,L6) Reins. Recoverable - Pg7,C4) Reins. Rec………………………………..</t>
  </si>
  <si>
    <t>Pg2,L6+L7) Reins. Recoverable - Pg6a) Reins. Recoverable…………………….</t>
  </si>
  <si>
    <t>Pg2,L9) Ceded Unearned Premium - Pg6a) Ceded Unearned Premium…….</t>
  </si>
  <si>
    <t>Pg2,L34) Capital &amp; Surplus - Pg3,L28) Capital &amp; Surp.(Curr)…………………</t>
  </si>
  <si>
    <t>Pg2,L34) Capital &amp; Surplus - Pg3,L28) Capital &amp; Surp.(Prior)………………..</t>
  </si>
  <si>
    <t xml:space="preserve">  (Pg2,L9,C2)] + (Pg3,L2,C1) Net Change in U/P………………………………..</t>
  </si>
  <si>
    <t xml:space="preserve">  Pg6a) Ceded Premium…………………………………………………………….</t>
  </si>
  <si>
    <t>Pg3,L7) Loss &amp; LAE Incurred - Pg8,C7) Loss &amp; LAE Incurred………………..</t>
  </si>
  <si>
    <t>Pg3,L19) Net Income - Pg3,L21) Net Income (Current Yr)…………………….</t>
  </si>
  <si>
    <t>Pg3,L19) Net Income - Pg3,L21) Net Income (Prior Yr)………………………..</t>
  </si>
  <si>
    <t>Pg3,L20) Capital &amp; Surplus (Curr) - Pg3,L28) Prior Yr ………………………..</t>
  </si>
  <si>
    <t>Pg5,C2) Premiums Assumed - Pg6b) Premiums Assumed…………………….</t>
  </si>
  <si>
    <t>Pg7,C5) Total Loss &amp; LAE Unpaid - Pg8,C5) Total Net Loss and LAE Unpaid.</t>
  </si>
  <si>
    <t>If more</t>
  </si>
  <si>
    <t>than 10% of</t>
  </si>
  <si>
    <t>Totals...........................................................................................................................</t>
  </si>
  <si>
    <t>Total Surplus</t>
  </si>
  <si>
    <t>(a) For all December 31 VCAR filings only: A copy of the premium tax return Form CPT-635 including 636-638 as applicable as filed with the Vermont</t>
  </si>
  <si>
    <t>(c) Are there differences between the amount of premium on this page and the amount reported on Form CPT-637 line 1 (Direct) and line 7 (Assumed)?</t>
  </si>
  <si>
    <t>0000</t>
  </si>
  <si>
    <r>
      <t xml:space="preserve">(b) Enter the CELL CALCULATED TAX amount, from </t>
    </r>
    <r>
      <rPr>
        <b/>
        <sz val="11"/>
        <rFont val="Palatino Linotype"/>
        <family val="1"/>
      </rPr>
      <t>VT Schedule CPT-637 line 15</t>
    </r>
    <r>
      <rPr>
        <sz val="11"/>
        <rFont val="Palatino Linotype"/>
        <family val="1"/>
      </rPr>
      <t>:</t>
    </r>
  </si>
  <si>
    <t>Other Underwriting Expenses</t>
  </si>
  <si>
    <t>10. General and Administrative</t>
  </si>
  <si>
    <t xml:space="preserve">       Subtotal: Other Underwriting Expenses</t>
  </si>
  <si>
    <r>
      <t>15. Other Expenses (</t>
    </r>
    <r>
      <rPr>
        <i/>
        <sz val="11"/>
        <rFont val="Palatino Linotype"/>
        <family val="1"/>
      </rPr>
      <t>to deduct enter as negative)</t>
    </r>
  </si>
  <si>
    <t>11. Total Underwriting Expenses</t>
  </si>
  <si>
    <t>12. Underwriting Profit/(Loss)</t>
  </si>
  <si>
    <t xml:space="preserve">      (lines 6 minus 11)</t>
  </si>
  <si>
    <t xml:space="preserve">     (lines 12 through 16)</t>
  </si>
  <si>
    <t>To be used for required separate reporting by the incorporated protected cells (IPC) of Vermont licensed sponsored captives.</t>
  </si>
  <si>
    <r>
      <t>using '</t>
    </r>
    <r>
      <rPr>
        <b/>
        <u val="single"/>
        <sz val="12"/>
        <color indexed="10"/>
        <rFont val="Palatino Linotype"/>
        <family val="1"/>
      </rPr>
      <t>Insert</t>
    </r>
    <r>
      <rPr>
        <b/>
        <sz val="12"/>
        <color indexed="10"/>
        <rFont val="Palatino Linotype"/>
        <family val="1"/>
      </rPr>
      <t>' Row.  Please DO NOT Insert or Delete Sheets as may impact our Importing function.</t>
    </r>
  </si>
  <si>
    <t>pg. 5</t>
  </si>
  <si>
    <t>pg. 7</t>
  </si>
  <si>
    <t>pg. 8</t>
  </si>
  <si>
    <t>NOTE:  This sheet is UNPROTECTED, so additional bank reporting rows can be added as needed</t>
  </si>
  <si>
    <t>NOTE:  This sheet is UNPROTECTED, so additional reinsurance reporting rows can be added as needed</t>
  </si>
  <si>
    <t>If Other, please explain:</t>
  </si>
  <si>
    <t>If Yes, what interest rate was used?</t>
  </si>
  <si>
    <r>
      <t xml:space="preserve">Have all </t>
    </r>
    <r>
      <rPr>
        <b/>
        <sz val="11"/>
        <rFont val="Palatino Linotype"/>
        <family val="1"/>
      </rPr>
      <t>insurance related</t>
    </r>
    <r>
      <rPr>
        <sz val="11"/>
        <rFont val="Palatino Linotype"/>
        <family val="1"/>
      </rPr>
      <t xml:space="preserve"> plan changes, that occurred within the last year, </t>
    </r>
  </si>
  <si>
    <t>What basis of accounting does the Reporting Entity/Cell use to prepare its Annual Report?</t>
  </si>
  <si>
    <t xml:space="preserve">    If Yes, was notification submited to the Department, including a new organizational chart?</t>
  </si>
  <si>
    <t xml:space="preserve">    If No, please explain:</t>
  </si>
  <si>
    <t>PLEASE COMPLETE ALL QUESTIONS IN FULL.</t>
  </si>
  <si>
    <t>(3a)</t>
  </si>
  <si>
    <t>Rating</t>
  </si>
  <si>
    <t>ACCOUNTING</t>
  </si>
  <si>
    <t>PLAN OF OPERATION</t>
  </si>
  <si>
    <t>FINANCIAL RESULTS/RATIOS</t>
  </si>
  <si>
    <r>
      <t xml:space="preserve">(a) Are the below listed companies "Authorized Reinsurers" as defined in the </t>
    </r>
    <r>
      <rPr>
        <b/>
        <sz val="11"/>
        <rFont val="Palatino Linotype"/>
        <family val="1"/>
      </rPr>
      <t>VCAR Instructions</t>
    </r>
    <r>
      <rPr>
        <sz val="11"/>
        <rFont val="Palatino Linotype"/>
        <family val="1"/>
      </rPr>
      <t>?</t>
    </r>
  </si>
  <si>
    <t>Did the combined ratio exceed 120%?</t>
  </si>
  <si>
    <r>
      <t xml:space="preserve">Below Data Entry Table for formula links only </t>
    </r>
    <r>
      <rPr>
        <sz val="12"/>
        <color indexed="17"/>
        <rFont val="Franklin Gothic Demi"/>
        <family val="2"/>
      </rPr>
      <t>(Enter items in 'green')</t>
    </r>
  </si>
  <si>
    <t>**DO NOT PRINT WITH COVER**</t>
  </si>
  <si>
    <t>Enter Current Year End</t>
  </si>
  <si>
    <t>Reporting Entity</t>
  </si>
  <si>
    <t>To be used by Incorporated Protected Cells</t>
  </si>
  <si>
    <t>Name</t>
  </si>
  <si>
    <t>Firm</t>
  </si>
  <si>
    <t>Address</t>
  </si>
  <si>
    <t>a) If waiver for current year, has request been submitted to the Department?</t>
  </si>
  <si>
    <t>Cell Name/Number</t>
  </si>
  <si>
    <t>This is the VCAR IPC template.</t>
  </si>
  <si>
    <t>VCAR IPC Form v. 2023</t>
  </si>
  <si>
    <t>Enter Prior Year End [required field even if no reporting and/or N/A]</t>
  </si>
  <si>
    <t>Due to be filed (75 days):</t>
  </si>
  <si>
    <t>Captive Insurance Company</t>
  </si>
  <si>
    <t xml:space="preserve"> Use this template beginning year-end 2023.  Please refer to GENERAL INSTRUCTIONS for further guidance.</t>
  </si>
  <si>
    <t>% Ownership</t>
  </si>
  <si>
    <t xml:space="preserve">    statement of the beneficial owners been filed with the Department?</t>
  </si>
  <si>
    <t>b) Has the ownership changed in the past year from the last annual report filing?</t>
  </si>
  <si>
    <t>List the name(s) and addresses of the beneficial owners who directly or indirectly owns or controls the Reporting Entity/Cell as of the reporting date:</t>
  </si>
  <si>
    <t>Name and address of captive approved appointed actuary.</t>
  </si>
  <si>
    <t>Name and address of captive approved appointed independent certified public accountant.</t>
  </si>
  <si>
    <r>
      <t xml:space="preserve">(Answer "N/A" if no </t>
    </r>
    <r>
      <rPr>
        <b/>
        <sz val="11"/>
        <rFont val="Palatino Linotype"/>
        <family val="1"/>
      </rPr>
      <t>insurance related</t>
    </r>
    <r>
      <rPr>
        <sz val="11"/>
        <rFont val="Palatino Linotype"/>
        <family val="1"/>
      </rPr>
      <t xml:space="preserve"> business plan changes occurred)</t>
    </r>
  </si>
  <si>
    <t>If yes, please provide detailed explanation:</t>
  </si>
  <si>
    <r>
      <t>a) Have the most recent Ownership</t>
    </r>
    <r>
      <rPr>
        <b/>
        <sz val="11"/>
        <rFont val="Palatino Linotype"/>
        <family val="1"/>
      </rPr>
      <t xml:space="preserve"> Financials</t>
    </r>
    <r>
      <rPr>
        <sz val="11"/>
        <rFont val="Palatino Linotype"/>
        <family val="1"/>
      </rPr>
      <t xml:space="preserve"> - (issued w/i 12 mos.) annual report, 10-K or audited financial</t>
    </r>
  </si>
  <si>
    <t>(c) Have you submitted all required Reinsurer Audited Financial Statements as issued?</t>
  </si>
  <si>
    <t>ALL REPORTED REINSURERS MUST BE ON OUR AUTHORIZED LIST</t>
  </si>
  <si>
    <t>Aggregated Authorized Reinsurers</t>
  </si>
  <si>
    <t>If not, request for approval should be submitted to</t>
  </si>
  <si>
    <t>dfr.captivemail@vermont.gov</t>
  </si>
  <si>
    <t>Organized under the laws of the State of…………………............................................………………....</t>
  </si>
  <si>
    <t xml:space="preserve">    If No notification was not submitted, please explain:</t>
  </si>
  <si>
    <t>Yes</t>
  </si>
  <si>
    <t>APPOINTED ACTUARY &amp; CPA</t>
  </si>
  <si>
    <t>OWNERSHIP</t>
  </si>
  <si>
    <t>Affiliates: (must file AFS when issued)</t>
  </si>
  <si>
    <t>Date of Cell Approval…........................…….……………………….........................……...………………</t>
  </si>
</sst>
</file>

<file path=xl/styles.xml><?xml version="1.0" encoding="utf-8"?>
<styleSheet xmlns="http://schemas.openxmlformats.org/spreadsheetml/2006/main">
  <numFmts count="3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&quot;$&quot;#,##0"/>
    <numFmt numFmtId="166" formatCode="mmmm\ d\,\ yyyy"/>
    <numFmt numFmtId="167" formatCode="[$-409]dddd\,\ mmmm\ dd\,\ yyyy"/>
    <numFmt numFmtId="168" formatCode="[$-409]h:mm:ss\ AM/PM"/>
    <numFmt numFmtId="169" formatCode="[$-F800]dddd\,\ mmmm\ dd\,\ yyyy"/>
    <numFmt numFmtId="170" formatCode="&quot;Yes&quot;;&quot;Yes&quot;;&quot;No&quot;"/>
    <numFmt numFmtId="171" formatCode="&quot;True&quot;;&quot;True&quot;;&quot;False&quot;"/>
    <numFmt numFmtId="172" formatCode="&quot;On&quot;;&quot;On&quot;;&quot;Off&quot;"/>
    <numFmt numFmtId="173" formatCode="[$€-2]\ #,##0.00_);[Red]\([$€-2]\ #,##0.00\)"/>
    <numFmt numFmtId="174" formatCode="m/d/yy;@"/>
    <numFmt numFmtId="175" formatCode="m/d/yyyy;@"/>
    <numFmt numFmtId="176" formatCode="[$-409]mmmm\ d\,\ yyyy;@"/>
    <numFmt numFmtId="177" formatCode="[$-409]d\-mmm;@"/>
    <numFmt numFmtId="178" formatCode="_(&quot;$&quot;* #,##0_);_(&quot;$&quot;* \(#,##0\);_(&quot;$&quot;* &quot;-&quot;??_);_(@_)"/>
    <numFmt numFmtId="179" formatCode="0.0%"/>
    <numFmt numFmtId="180" formatCode="_([$$-409]* #,##0.00_);_([$$-409]* \(#,##0.00\);_([$$-409]* &quot;-&quot;??_);_(@_)"/>
    <numFmt numFmtId="181" formatCode="_(&quot;$&quot;* #,##0.000_);_(&quot;$&quot;* \(#,##0.000\);_(&quot;$&quot;* &quot;-&quot;??_);_(@_)"/>
    <numFmt numFmtId="182" formatCode="_(&quot;$&quot;* #,##0.0_);_(&quot;$&quot;* \(#,##0.0\);_(&quot;$&quot;* &quot;-&quot;??_);_(@_)"/>
    <numFmt numFmtId="183" formatCode="0.000%"/>
    <numFmt numFmtId="184" formatCode="0.0000%"/>
    <numFmt numFmtId="185" formatCode="0.00000%"/>
    <numFmt numFmtId="186" formatCode="0.000000%"/>
    <numFmt numFmtId="187" formatCode="0.0000000%"/>
    <numFmt numFmtId="188" formatCode="[$-409]dddd\,\ mmmm\ d\,\ yyyy"/>
    <numFmt numFmtId="189" formatCode="0_);\(0\)"/>
    <numFmt numFmtId="190" formatCode="#,##0.0_);\(#,##0.0\)"/>
    <numFmt numFmtId="191" formatCode="0.0"/>
  </numFmts>
  <fonts count="87">
    <font>
      <sz val="12"/>
      <name val="Courier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1"/>
      <name val="Arial"/>
      <family val="2"/>
    </font>
    <font>
      <sz val="14"/>
      <name val="Franklin Gothic Book"/>
      <family val="2"/>
    </font>
    <font>
      <sz val="12"/>
      <name val="Franklin Gothic Demi"/>
      <family val="2"/>
    </font>
    <font>
      <sz val="11"/>
      <name val="Franklin Gothic Demi Cond"/>
      <family val="2"/>
    </font>
    <font>
      <sz val="11"/>
      <name val="Palatino Linotype"/>
      <family val="1"/>
    </font>
    <font>
      <u val="single"/>
      <sz val="11"/>
      <name val="Palatino Linotype"/>
      <family val="1"/>
    </font>
    <font>
      <u val="single"/>
      <vertAlign val="superscript"/>
      <sz val="11"/>
      <name val="Palatino Linotype"/>
      <family val="1"/>
    </font>
    <font>
      <vertAlign val="superscript"/>
      <sz val="11"/>
      <name val="Palatino Linotype"/>
      <family val="1"/>
    </font>
    <font>
      <b/>
      <sz val="11"/>
      <name val="Palatino Linotype"/>
      <family val="1"/>
    </font>
    <font>
      <b/>
      <sz val="14"/>
      <name val="Palatino Linotype"/>
      <family val="1"/>
    </font>
    <font>
      <sz val="10"/>
      <name val="Palatino Linotype"/>
      <family val="1"/>
    </font>
    <font>
      <sz val="12"/>
      <name val="Palatino Linotype"/>
      <family val="1"/>
    </font>
    <font>
      <sz val="11"/>
      <name val="Franklin Gothic Demi"/>
      <family val="2"/>
    </font>
    <font>
      <sz val="8"/>
      <name val="Palatino Linotype"/>
      <family val="1"/>
    </font>
    <font>
      <b/>
      <sz val="12"/>
      <name val="Palatino Linotype"/>
      <family val="1"/>
    </font>
    <font>
      <i/>
      <sz val="11"/>
      <name val="Palatino Linotype"/>
      <family val="1"/>
    </font>
    <font>
      <b/>
      <sz val="12"/>
      <color indexed="10"/>
      <name val="Palatino Linotype"/>
      <family val="1"/>
    </font>
    <font>
      <b/>
      <u val="single"/>
      <sz val="12"/>
      <color indexed="10"/>
      <name val="Palatino Linotype"/>
      <family val="1"/>
    </font>
    <font>
      <b/>
      <u val="single"/>
      <sz val="11"/>
      <name val="Palatino Linotype"/>
      <family val="1"/>
    </font>
    <font>
      <u val="single"/>
      <sz val="12"/>
      <name val="Palatino Linotype"/>
      <family val="1"/>
    </font>
    <font>
      <sz val="12"/>
      <color indexed="17"/>
      <name val="Franklin Gothic Demi"/>
      <family val="2"/>
    </font>
    <font>
      <sz val="20"/>
      <name val="Franklin Gothic Book"/>
      <family val="2"/>
    </font>
    <font>
      <b/>
      <sz val="10"/>
      <name val="Palatino Linotype"/>
      <family val="1"/>
    </font>
    <font>
      <b/>
      <sz val="14"/>
      <name val="Franklin Gothic Book"/>
      <family val="2"/>
    </font>
    <font>
      <b/>
      <sz val="11"/>
      <name val="Arial"/>
      <family val="2"/>
    </font>
    <font>
      <b/>
      <sz val="20"/>
      <name val="Franklin Gothic Book"/>
      <family val="2"/>
    </font>
    <font>
      <b/>
      <sz val="11"/>
      <name val="Franklin Gothic Book"/>
      <family val="2"/>
    </font>
    <font>
      <sz val="10"/>
      <name val="Arial"/>
      <family val="2"/>
    </font>
    <font>
      <i/>
      <sz val="11"/>
      <name val="Franklin Gothic Dem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2"/>
      <color indexed="20"/>
      <name val="Courier"/>
      <family val="3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2"/>
      <color indexed="12"/>
      <name val="Courier"/>
      <family val="3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10"/>
      <name val="Courier"/>
      <family val="0"/>
    </font>
    <font>
      <sz val="11"/>
      <color indexed="10"/>
      <name val="Palatino Linotype"/>
      <family val="1"/>
    </font>
    <font>
      <b/>
      <sz val="10"/>
      <color indexed="17"/>
      <name val="Arial"/>
      <family val="2"/>
    </font>
    <font>
      <b/>
      <sz val="11"/>
      <color indexed="10"/>
      <name val="Palatino Linotype"/>
      <family val="1"/>
    </font>
    <font>
      <b/>
      <u val="single"/>
      <sz val="11"/>
      <color indexed="10"/>
      <name val="Palatino Linotype"/>
      <family val="1"/>
    </font>
    <font>
      <u val="single"/>
      <sz val="11"/>
      <color indexed="12"/>
      <name val="Palatino Linotype"/>
      <family val="1"/>
    </font>
    <font>
      <u val="single"/>
      <sz val="12"/>
      <color indexed="12"/>
      <name val="Palatino Linotype"/>
      <family val="1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2"/>
      <color theme="11"/>
      <name val="Courier"/>
      <family val="3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2"/>
      <color theme="10"/>
      <name val="Courier"/>
      <family val="3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rgb="FFFF0000"/>
      <name val="Courier"/>
      <family val="0"/>
    </font>
    <font>
      <sz val="11"/>
      <color rgb="FFFF0000"/>
      <name val="Palatino Linotype"/>
      <family val="1"/>
    </font>
    <font>
      <b/>
      <sz val="10"/>
      <color rgb="FF00B050"/>
      <name val="Arial"/>
      <family val="2"/>
    </font>
    <font>
      <b/>
      <sz val="12"/>
      <color rgb="FFFF0000"/>
      <name val="Palatino Linotype"/>
      <family val="1"/>
    </font>
    <font>
      <b/>
      <sz val="11"/>
      <color rgb="FFFF0000"/>
      <name val="Palatino Linotype"/>
      <family val="1"/>
    </font>
    <font>
      <b/>
      <u val="single"/>
      <sz val="11"/>
      <color rgb="FFFF0000"/>
      <name val="Palatino Linotype"/>
      <family val="1"/>
    </font>
    <font>
      <u val="single"/>
      <sz val="11"/>
      <color theme="10"/>
      <name val="Palatino Linotype"/>
      <family val="1"/>
    </font>
    <font>
      <u val="single"/>
      <sz val="12"/>
      <color theme="10"/>
      <name val="Palatino Linotype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</fills>
  <borders count="7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/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 style="thin">
        <color indexed="8"/>
      </left>
      <right style="thin"/>
      <top>
        <color indexed="63"/>
      </top>
      <bottom style="double">
        <color indexed="8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 style="thin">
        <color indexed="8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double"/>
    </border>
    <border>
      <left>
        <color indexed="63"/>
      </left>
      <right style="thin">
        <color indexed="8"/>
      </right>
      <top>
        <color indexed="63"/>
      </top>
      <bottom style="double"/>
    </border>
    <border>
      <left style="thin">
        <color indexed="8"/>
      </left>
      <right>
        <color indexed="63"/>
      </right>
      <top>
        <color indexed="63"/>
      </top>
      <bottom style="double"/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/>
    </border>
    <border>
      <left style="thin">
        <color indexed="8"/>
      </left>
      <right style="thin"/>
      <top>
        <color indexed="63"/>
      </top>
      <bottom style="thin"/>
    </border>
    <border>
      <left style="thin">
        <color indexed="8"/>
      </left>
      <right style="thin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 style="thin">
        <color indexed="8"/>
      </right>
      <top>
        <color indexed="63"/>
      </top>
      <bottom style="thin"/>
    </border>
    <border>
      <left style="thin"/>
      <right style="thin">
        <color indexed="8"/>
      </right>
      <top>
        <color indexed="63"/>
      </top>
      <bottom style="double"/>
    </border>
    <border>
      <left style="thin"/>
      <right style="thin">
        <color indexed="8"/>
      </right>
      <top style="thin"/>
      <bottom>
        <color indexed="63"/>
      </bottom>
    </border>
    <border>
      <left style="thin"/>
      <right>
        <color indexed="63"/>
      </right>
      <top style="thin">
        <color indexed="8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>
        <color indexed="8"/>
      </right>
      <top>
        <color indexed="63"/>
      </top>
      <bottom style="thin"/>
    </border>
    <border>
      <left style="thin"/>
      <right style="thin"/>
      <top>
        <color indexed="63"/>
      </top>
      <bottom style="double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thin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thin">
        <color indexed="8"/>
      </bottom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medium"/>
      <top>
        <color indexed="63"/>
      </top>
      <bottom style="thin">
        <color indexed="8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0" fillId="2" borderId="0" applyNumberFormat="0" applyBorder="0" applyAlignment="0" applyProtection="0"/>
    <xf numFmtId="0" fontId="60" fillId="3" borderId="0" applyNumberFormat="0" applyBorder="0" applyAlignment="0" applyProtection="0"/>
    <xf numFmtId="0" fontId="60" fillId="4" borderId="0" applyNumberFormat="0" applyBorder="0" applyAlignment="0" applyProtection="0"/>
    <xf numFmtId="0" fontId="60" fillId="5" borderId="0" applyNumberFormat="0" applyBorder="0" applyAlignment="0" applyProtection="0"/>
    <xf numFmtId="0" fontId="60" fillId="6" borderId="0" applyNumberFormat="0" applyBorder="0" applyAlignment="0" applyProtection="0"/>
    <xf numFmtId="0" fontId="60" fillId="7" borderId="0" applyNumberFormat="0" applyBorder="0" applyAlignment="0" applyProtection="0"/>
    <xf numFmtId="0" fontId="60" fillId="8" borderId="0" applyNumberFormat="0" applyBorder="0" applyAlignment="0" applyProtection="0"/>
    <xf numFmtId="0" fontId="60" fillId="9" borderId="0" applyNumberFormat="0" applyBorder="0" applyAlignment="0" applyProtection="0"/>
    <xf numFmtId="0" fontId="60" fillId="10" borderId="0" applyNumberFormat="0" applyBorder="0" applyAlignment="0" applyProtection="0"/>
    <xf numFmtId="0" fontId="60" fillId="11" borderId="0" applyNumberFormat="0" applyBorder="0" applyAlignment="0" applyProtection="0"/>
    <xf numFmtId="0" fontId="60" fillId="12" borderId="0" applyNumberFormat="0" applyBorder="0" applyAlignment="0" applyProtection="0"/>
    <xf numFmtId="0" fontId="60" fillId="13" borderId="0" applyNumberFormat="0" applyBorder="0" applyAlignment="0" applyProtection="0"/>
    <xf numFmtId="0" fontId="61" fillId="14" borderId="0" applyNumberFormat="0" applyBorder="0" applyAlignment="0" applyProtection="0"/>
    <xf numFmtId="0" fontId="61" fillId="15" borderId="0" applyNumberFormat="0" applyBorder="0" applyAlignment="0" applyProtection="0"/>
    <xf numFmtId="0" fontId="61" fillId="16" borderId="0" applyNumberFormat="0" applyBorder="0" applyAlignment="0" applyProtection="0"/>
    <xf numFmtId="0" fontId="61" fillId="17" borderId="0" applyNumberFormat="0" applyBorder="0" applyAlignment="0" applyProtection="0"/>
    <xf numFmtId="0" fontId="61" fillId="18" borderId="0" applyNumberFormat="0" applyBorder="0" applyAlignment="0" applyProtection="0"/>
    <xf numFmtId="0" fontId="61" fillId="19" borderId="0" applyNumberFormat="0" applyBorder="0" applyAlignment="0" applyProtection="0"/>
    <xf numFmtId="0" fontId="61" fillId="20" borderId="0" applyNumberFormat="0" applyBorder="0" applyAlignment="0" applyProtection="0"/>
    <xf numFmtId="0" fontId="61" fillId="21" borderId="0" applyNumberFormat="0" applyBorder="0" applyAlignment="0" applyProtection="0"/>
    <xf numFmtId="0" fontId="61" fillId="22" borderId="0" applyNumberFormat="0" applyBorder="0" applyAlignment="0" applyProtection="0"/>
    <xf numFmtId="0" fontId="61" fillId="23" borderId="0" applyNumberFormat="0" applyBorder="0" applyAlignment="0" applyProtection="0"/>
    <xf numFmtId="0" fontId="61" fillId="24" borderId="0" applyNumberFormat="0" applyBorder="0" applyAlignment="0" applyProtection="0"/>
    <xf numFmtId="0" fontId="61" fillId="25" borderId="0" applyNumberFormat="0" applyBorder="0" applyAlignment="0" applyProtection="0"/>
    <xf numFmtId="0" fontId="62" fillId="26" borderId="0" applyNumberFormat="0" applyBorder="0" applyAlignment="0" applyProtection="0"/>
    <xf numFmtId="0" fontId="63" fillId="27" borderId="1" applyNumberFormat="0" applyAlignment="0" applyProtection="0"/>
    <xf numFmtId="0" fontId="6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29" borderId="0" applyNumberFormat="0" applyBorder="0" applyAlignment="0" applyProtection="0"/>
    <xf numFmtId="0" fontId="68" fillId="0" borderId="3" applyNumberFormat="0" applyFill="0" applyAlignment="0" applyProtection="0"/>
    <xf numFmtId="0" fontId="69" fillId="0" borderId="4" applyNumberFormat="0" applyFill="0" applyAlignment="0" applyProtection="0"/>
    <xf numFmtId="0" fontId="70" fillId="0" borderId="5" applyNumberFormat="0" applyFill="0" applyAlignment="0" applyProtection="0"/>
    <xf numFmtId="0" fontId="70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2" fillId="30" borderId="1" applyNumberFormat="0" applyAlignment="0" applyProtection="0"/>
    <xf numFmtId="0" fontId="73" fillId="0" borderId="6" applyNumberFormat="0" applyFill="0" applyAlignment="0" applyProtection="0"/>
    <xf numFmtId="0" fontId="74" fillId="31" borderId="0" applyNumberFormat="0" applyBorder="0" applyAlignment="0" applyProtection="0"/>
    <xf numFmtId="0" fontId="60" fillId="0" borderId="0">
      <alignment/>
      <protection/>
    </xf>
    <xf numFmtId="0" fontId="0" fillId="32" borderId="7" applyNumberFormat="0" applyFont="0" applyAlignment="0" applyProtection="0"/>
    <xf numFmtId="0" fontId="75" fillId="27" borderId="8" applyNumberFormat="0" applyAlignment="0" applyProtection="0"/>
    <xf numFmtId="9" fontId="0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77" fillId="0" borderId="9" applyNumberFormat="0" applyFill="0" applyAlignment="0" applyProtection="0"/>
    <xf numFmtId="0" fontId="78" fillId="0" borderId="0" applyNumberFormat="0" applyFill="0" applyBorder="0" applyAlignment="0" applyProtection="0"/>
  </cellStyleXfs>
  <cellXfs count="380">
    <xf numFmtId="0" fontId="0" fillId="0" borderId="0" xfId="0" applyAlignment="1">
      <alignment/>
    </xf>
    <xf numFmtId="37" fontId="4" fillId="0" borderId="0" xfId="0" applyNumberFormat="1" applyFont="1" applyAlignment="1">
      <alignment/>
    </xf>
    <xf numFmtId="0" fontId="79" fillId="0" borderId="0" xfId="0" applyFont="1" applyAlignment="1">
      <alignment/>
    </xf>
    <xf numFmtId="0" fontId="0" fillId="0" borderId="0" xfId="0" applyAlignment="1" applyProtection="1">
      <alignment/>
      <protection locked="0"/>
    </xf>
    <xf numFmtId="0" fontId="6" fillId="0" borderId="10" xfId="0" applyFont="1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6" fillId="0" borderId="13" xfId="0" applyFont="1" applyBorder="1" applyAlignment="1">
      <alignment/>
    </xf>
    <xf numFmtId="0" fontId="0" fillId="0" borderId="14" xfId="0" applyBorder="1" applyAlignment="1">
      <alignment/>
    </xf>
    <xf numFmtId="0" fontId="0" fillId="0" borderId="13" xfId="0" applyBorder="1" applyAlignment="1">
      <alignment/>
    </xf>
    <xf numFmtId="37" fontId="4" fillId="0" borderId="0" xfId="0" applyNumberFormat="1" applyFont="1" applyAlignment="1" applyProtection="1">
      <alignment/>
      <protection locked="0"/>
    </xf>
    <xf numFmtId="37" fontId="5" fillId="0" borderId="0" xfId="0" applyNumberFormat="1" applyFont="1" applyAlignment="1">
      <alignment horizontal="center"/>
    </xf>
    <xf numFmtId="37" fontId="7" fillId="0" borderId="15" xfId="0" applyNumberFormat="1" applyFont="1" applyBorder="1" applyAlignment="1">
      <alignment horizontal="left"/>
    </xf>
    <xf numFmtId="37" fontId="5" fillId="0" borderId="15" xfId="0" applyNumberFormat="1" applyFont="1" applyBorder="1" applyAlignment="1">
      <alignment/>
    </xf>
    <xf numFmtId="37" fontId="8" fillId="0" borderId="16" xfId="0" applyNumberFormat="1" applyFont="1" applyBorder="1" applyAlignment="1">
      <alignment/>
    </xf>
    <xf numFmtId="37" fontId="8" fillId="0" borderId="0" xfId="0" applyNumberFormat="1" applyFont="1" applyAlignment="1">
      <alignment/>
    </xf>
    <xf numFmtId="0" fontId="0" fillId="0" borderId="17" xfId="0" applyBorder="1" applyAlignment="1" applyProtection="1">
      <alignment/>
      <protection locked="0"/>
    </xf>
    <xf numFmtId="0" fontId="0" fillId="0" borderId="18" xfId="0" applyBorder="1" applyAlignment="1">
      <alignment/>
    </xf>
    <xf numFmtId="0" fontId="8" fillId="0" borderId="0" xfId="0" applyFont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37" fontId="9" fillId="0" borderId="0" xfId="0" applyNumberFormat="1" applyFont="1" applyAlignment="1">
      <alignment horizontal="centerContinuous"/>
    </xf>
    <xf numFmtId="37" fontId="8" fillId="0" borderId="0" xfId="0" applyNumberFormat="1" applyFont="1" applyAlignment="1">
      <alignment horizontal="centerContinuous"/>
    </xf>
    <xf numFmtId="37" fontId="8" fillId="0" borderId="0" xfId="0" applyNumberFormat="1" applyFont="1" applyAlignment="1" applyProtection="1">
      <alignment/>
      <protection locked="0"/>
    </xf>
    <xf numFmtId="37" fontId="8" fillId="0" borderId="16" xfId="0" applyNumberFormat="1" applyFont="1" applyBorder="1" applyAlignment="1" applyProtection="1">
      <alignment/>
      <protection locked="0"/>
    </xf>
    <xf numFmtId="37" fontId="8" fillId="0" borderId="21" xfId="0" applyNumberFormat="1" applyFont="1" applyBorder="1" applyAlignment="1">
      <alignment/>
    </xf>
    <xf numFmtId="0" fontId="14" fillId="0" borderId="0" xfId="0" applyFont="1" applyAlignment="1">
      <alignment/>
    </xf>
    <xf numFmtId="37" fontId="8" fillId="0" borderId="22" xfId="0" applyNumberFormat="1" applyFont="1" applyBorder="1" applyAlignment="1" applyProtection="1">
      <alignment horizontal="center"/>
      <protection locked="0"/>
    </xf>
    <xf numFmtId="0" fontId="15" fillId="0" borderId="0" xfId="0" applyFont="1" applyAlignment="1">
      <alignment/>
    </xf>
    <xf numFmtId="0" fontId="8" fillId="0" borderId="0" xfId="0" applyFont="1" applyAlignment="1">
      <alignment horizontal="right"/>
    </xf>
    <xf numFmtId="0" fontId="8" fillId="0" borderId="0" xfId="0" applyFont="1" applyAlignment="1" applyProtection="1">
      <alignment/>
      <protection locked="0"/>
    </xf>
    <xf numFmtId="0" fontId="15" fillId="0" borderId="0" xfId="0" applyFont="1" applyAlignment="1" applyProtection="1">
      <alignment/>
      <protection locked="0"/>
    </xf>
    <xf numFmtId="37" fontId="8" fillId="0" borderId="0" xfId="0" applyNumberFormat="1" applyFont="1" applyAlignment="1" applyProtection="1">
      <alignment horizontal="center"/>
      <protection locked="0"/>
    </xf>
    <xf numFmtId="37" fontId="8" fillId="0" borderId="0" xfId="0" applyNumberFormat="1" applyFont="1" applyAlignment="1">
      <alignment horizontal="left"/>
    </xf>
    <xf numFmtId="9" fontId="8" fillId="0" borderId="0" xfId="60" applyFont="1" applyAlignment="1">
      <alignment/>
    </xf>
    <xf numFmtId="9" fontId="8" fillId="33" borderId="0" xfId="60" applyFont="1" applyFill="1" applyAlignment="1">
      <alignment horizontal="center"/>
    </xf>
    <xf numFmtId="9" fontId="8" fillId="0" borderId="0" xfId="60" applyFont="1" applyAlignment="1">
      <alignment horizontal="center"/>
    </xf>
    <xf numFmtId="37" fontId="8" fillId="0" borderId="0" xfId="0" applyNumberFormat="1" applyFont="1" applyAlignment="1">
      <alignment horizontal="center"/>
    </xf>
    <xf numFmtId="42" fontId="8" fillId="0" borderId="22" xfId="44" applyNumberFormat="1" applyFont="1" applyBorder="1" applyAlignment="1" applyProtection="1">
      <alignment horizontal="center"/>
      <protection locked="0"/>
    </xf>
    <xf numFmtId="37" fontId="8" fillId="0" borderId="0" xfId="0" applyNumberFormat="1" applyFont="1" applyAlignment="1">
      <alignment horizontal="right"/>
    </xf>
    <xf numFmtId="37" fontId="8" fillId="0" borderId="23" xfId="0" applyNumberFormat="1" applyFont="1" applyBorder="1" applyAlignment="1">
      <alignment horizontal="centerContinuous"/>
    </xf>
    <xf numFmtId="37" fontId="8" fillId="0" borderId="16" xfId="0" applyNumberFormat="1" applyFont="1" applyBorder="1" applyAlignment="1">
      <alignment horizontal="centerContinuous"/>
    </xf>
    <xf numFmtId="37" fontId="9" fillId="0" borderId="16" xfId="0" applyNumberFormat="1" applyFont="1" applyBorder="1" applyAlignment="1">
      <alignment horizontal="centerContinuous"/>
    </xf>
    <xf numFmtId="37" fontId="9" fillId="0" borderId="24" xfId="0" applyNumberFormat="1" applyFont="1" applyBorder="1" applyAlignment="1">
      <alignment horizontal="centerContinuous"/>
    </xf>
    <xf numFmtId="37" fontId="8" fillId="0" borderId="23" xfId="0" applyNumberFormat="1" applyFont="1" applyBorder="1" applyAlignment="1">
      <alignment/>
    </xf>
    <xf numFmtId="37" fontId="8" fillId="0" borderId="25" xfId="0" applyNumberFormat="1" applyFont="1" applyBorder="1" applyAlignment="1">
      <alignment/>
    </xf>
    <xf numFmtId="37" fontId="8" fillId="0" borderId="26" xfId="0" applyNumberFormat="1" applyFont="1" applyBorder="1" applyAlignment="1">
      <alignment/>
    </xf>
    <xf numFmtId="37" fontId="8" fillId="0" borderId="26" xfId="0" applyNumberFormat="1" applyFont="1" applyBorder="1" applyAlignment="1">
      <alignment horizontal="center"/>
    </xf>
    <xf numFmtId="37" fontId="8" fillId="0" borderId="18" xfId="0" applyNumberFormat="1" applyFont="1" applyBorder="1" applyAlignment="1">
      <alignment/>
    </xf>
    <xf numFmtId="37" fontId="8" fillId="0" borderId="18" xfId="0" applyNumberFormat="1" applyFont="1" applyBorder="1" applyAlignment="1">
      <alignment horizontal="center"/>
    </xf>
    <xf numFmtId="37" fontId="8" fillId="0" borderId="24" xfId="0" applyNumberFormat="1" applyFont="1" applyBorder="1" applyAlignment="1">
      <alignment horizontal="center"/>
    </xf>
    <xf numFmtId="37" fontId="8" fillId="0" borderId="25" xfId="0" applyNumberFormat="1" applyFont="1" applyBorder="1" applyAlignment="1">
      <alignment horizontal="center"/>
    </xf>
    <xf numFmtId="37" fontId="8" fillId="0" borderId="27" xfId="0" applyNumberFormat="1" applyFont="1" applyBorder="1" applyAlignment="1">
      <alignment horizontal="center"/>
    </xf>
    <xf numFmtId="37" fontId="8" fillId="0" borderId="23" xfId="0" applyNumberFormat="1" applyFont="1" applyBorder="1" applyAlignment="1" applyProtection="1">
      <alignment/>
      <protection locked="0"/>
    </xf>
    <xf numFmtId="37" fontId="8" fillId="0" borderId="28" xfId="0" applyNumberFormat="1" applyFont="1" applyBorder="1" applyAlignment="1">
      <alignment/>
    </xf>
    <xf numFmtId="37" fontId="8" fillId="0" borderId="25" xfId="0" applyNumberFormat="1" applyFont="1" applyBorder="1" applyAlignment="1" applyProtection="1">
      <alignment/>
      <protection locked="0"/>
    </xf>
    <xf numFmtId="189" fontId="8" fillId="0" borderId="25" xfId="0" applyNumberFormat="1" applyFont="1" applyBorder="1" applyAlignment="1" applyProtection="1" quotePrefix="1">
      <alignment/>
      <protection locked="0"/>
    </xf>
    <xf numFmtId="41" fontId="8" fillId="0" borderId="25" xfId="0" applyNumberFormat="1" applyFont="1" applyBorder="1" applyAlignment="1" applyProtection="1">
      <alignment/>
      <protection locked="0"/>
    </xf>
    <xf numFmtId="41" fontId="8" fillId="0" borderId="27" xfId="0" applyNumberFormat="1" applyFont="1" applyBorder="1" applyAlignment="1" applyProtection="1">
      <alignment/>
      <protection locked="0"/>
    </xf>
    <xf numFmtId="41" fontId="8" fillId="0" borderId="23" xfId="0" applyNumberFormat="1" applyFont="1" applyBorder="1" applyAlignment="1">
      <alignment/>
    </xf>
    <xf numFmtId="41" fontId="8" fillId="0" borderId="28" xfId="0" applyNumberFormat="1" applyFont="1" applyBorder="1" applyAlignment="1">
      <alignment/>
    </xf>
    <xf numFmtId="41" fontId="8" fillId="33" borderId="25" xfId="0" applyNumberFormat="1" applyFont="1" applyFill="1" applyBorder="1" applyAlignment="1">
      <alignment/>
    </xf>
    <xf numFmtId="41" fontId="8" fillId="33" borderId="29" xfId="0" applyNumberFormat="1" applyFont="1" applyFill="1" applyBorder="1" applyAlignment="1">
      <alignment/>
    </xf>
    <xf numFmtId="37" fontId="8" fillId="0" borderId="30" xfId="0" applyNumberFormat="1" applyFont="1" applyBorder="1" applyAlignment="1">
      <alignment horizontal="right"/>
    </xf>
    <xf numFmtId="37" fontId="8" fillId="0" borderId="23" xfId="0" applyNumberFormat="1" applyFont="1" applyBorder="1" applyAlignment="1">
      <alignment horizontal="center"/>
    </xf>
    <xf numFmtId="37" fontId="8" fillId="0" borderId="28" xfId="0" applyNumberFormat="1" applyFont="1" applyBorder="1" applyAlignment="1">
      <alignment horizontal="center"/>
    </xf>
    <xf numFmtId="37" fontId="9" fillId="0" borderId="25" xfId="0" applyNumberFormat="1" applyFont="1" applyBorder="1" applyAlignment="1">
      <alignment/>
    </xf>
    <xf numFmtId="37" fontId="8" fillId="0" borderId="31" xfId="0" applyNumberFormat="1" applyFont="1" applyBorder="1" applyAlignment="1">
      <alignment/>
    </xf>
    <xf numFmtId="37" fontId="8" fillId="0" borderId="31" xfId="0" applyNumberFormat="1" applyFont="1" applyBorder="1" applyAlignment="1">
      <alignment horizontal="center"/>
    </xf>
    <xf numFmtId="37" fontId="8" fillId="0" borderId="32" xfId="0" applyNumberFormat="1" applyFont="1" applyBorder="1" applyAlignment="1">
      <alignment horizontal="center"/>
    </xf>
    <xf numFmtId="37" fontId="8" fillId="0" borderId="33" xfId="0" applyNumberFormat="1" applyFont="1" applyBorder="1" applyAlignment="1">
      <alignment/>
    </xf>
    <xf numFmtId="41" fontId="8" fillId="33" borderId="27" xfId="0" applyNumberFormat="1" applyFont="1" applyFill="1" applyBorder="1" applyAlignment="1">
      <alignment/>
    </xf>
    <xf numFmtId="37" fontId="8" fillId="0" borderId="30" xfId="0" applyNumberFormat="1" applyFont="1" applyBorder="1" applyAlignment="1">
      <alignment/>
    </xf>
    <xf numFmtId="37" fontId="9" fillId="0" borderId="23" xfId="0" applyNumberFormat="1" applyFont="1" applyBorder="1" applyAlignment="1">
      <alignment horizontal="centerContinuous"/>
    </xf>
    <xf numFmtId="37" fontId="8" fillId="0" borderId="25" xfId="0" applyNumberFormat="1" applyFont="1" applyBorder="1" applyAlignment="1">
      <alignment horizontal="center" vertical="center"/>
    </xf>
    <xf numFmtId="41" fontId="8" fillId="33" borderId="34" xfId="0" applyNumberFormat="1" applyFont="1" applyFill="1" applyBorder="1" applyAlignment="1">
      <alignment/>
    </xf>
    <xf numFmtId="37" fontId="9" fillId="0" borderId="33" xfId="0" applyNumberFormat="1" applyFont="1" applyBorder="1" applyAlignment="1">
      <alignment horizontal="left"/>
    </xf>
    <xf numFmtId="37" fontId="9" fillId="0" borderId="25" xfId="0" applyNumberFormat="1" applyFont="1" applyBorder="1" applyAlignment="1">
      <alignment horizontal="centerContinuous"/>
    </xf>
    <xf numFmtId="37" fontId="8" fillId="0" borderId="17" xfId="0" applyNumberFormat="1" applyFont="1" applyBorder="1" applyAlignment="1">
      <alignment horizontal="center"/>
    </xf>
    <xf numFmtId="41" fontId="8" fillId="0" borderId="25" xfId="0" applyNumberFormat="1" applyFont="1" applyBorder="1" applyAlignment="1">
      <alignment/>
    </xf>
    <xf numFmtId="41" fontId="8" fillId="0" borderId="0" xfId="0" applyNumberFormat="1" applyFont="1" applyAlignment="1">
      <alignment/>
    </xf>
    <xf numFmtId="41" fontId="8" fillId="0" borderId="27" xfId="0" applyNumberFormat="1" applyFont="1" applyBorder="1" applyAlignment="1">
      <alignment/>
    </xf>
    <xf numFmtId="41" fontId="8" fillId="33" borderId="0" xfId="0" applyNumberFormat="1" applyFont="1" applyFill="1" applyAlignment="1">
      <alignment/>
    </xf>
    <xf numFmtId="41" fontId="8" fillId="33" borderId="35" xfId="0" applyNumberFormat="1" applyFont="1" applyFill="1" applyBorder="1" applyAlignment="1">
      <alignment/>
    </xf>
    <xf numFmtId="41" fontId="8" fillId="33" borderId="36" xfId="0" applyNumberFormat="1" applyFont="1" applyFill="1" applyBorder="1" applyAlignment="1">
      <alignment/>
    </xf>
    <xf numFmtId="41" fontId="8" fillId="33" borderId="15" xfId="0" applyNumberFormat="1" applyFont="1" applyFill="1" applyBorder="1" applyAlignment="1">
      <alignment/>
    </xf>
    <xf numFmtId="41" fontId="8" fillId="33" borderId="37" xfId="0" applyNumberFormat="1" applyFont="1" applyFill="1" applyBorder="1" applyAlignment="1">
      <alignment/>
    </xf>
    <xf numFmtId="37" fontId="8" fillId="0" borderId="38" xfId="0" applyNumberFormat="1" applyFont="1" applyBorder="1" applyAlignment="1">
      <alignment/>
    </xf>
    <xf numFmtId="41" fontId="8" fillId="33" borderId="26" xfId="0" applyNumberFormat="1" applyFont="1" applyFill="1" applyBorder="1" applyAlignment="1">
      <alignment/>
    </xf>
    <xf numFmtId="41" fontId="8" fillId="33" borderId="23" xfId="0" applyNumberFormat="1" applyFont="1" applyFill="1" applyBorder="1" applyAlignment="1">
      <alignment/>
    </xf>
    <xf numFmtId="41" fontId="8" fillId="33" borderId="28" xfId="0" applyNumberFormat="1" applyFont="1" applyFill="1" applyBorder="1" applyAlignment="1">
      <alignment/>
    </xf>
    <xf numFmtId="41" fontId="8" fillId="0" borderId="38" xfId="0" applyNumberFormat="1" applyFont="1" applyBorder="1" applyAlignment="1">
      <alignment/>
    </xf>
    <xf numFmtId="41" fontId="8" fillId="0" borderId="19" xfId="0" applyNumberFormat="1" applyFont="1" applyBorder="1" applyAlignment="1">
      <alignment/>
    </xf>
    <xf numFmtId="41" fontId="8" fillId="0" borderId="30" xfId="0" applyNumberFormat="1" applyFont="1" applyBorder="1" applyAlignment="1">
      <alignment/>
    </xf>
    <xf numFmtId="37" fontId="8" fillId="0" borderId="39" xfId="0" applyNumberFormat="1" applyFont="1" applyBorder="1" applyAlignment="1">
      <alignment horizontal="center"/>
    </xf>
    <xf numFmtId="41" fontId="8" fillId="0" borderId="16" xfId="0" applyNumberFormat="1" applyFont="1" applyBorder="1" applyAlignment="1">
      <alignment horizontal="center"/>
    </xf>
    <xf numFmtId="41" fontId="8" fillId="0" borderId="24" xfId="0" applyNumberFormat="1" applyFont="1" applyBorder="1" applyAlignment="1">
      <alignment horizontal="center"/>
    </xf>
    <xf numFmtId="37" fontId="8" fillId="0" borderId="33" xfId="0" applyNumberFormat="1" applyFont="1" applyBorder="1" applyAlignment="1">
      <alignment horizontal="center"/>
    </xf>
    <xf numFmtId="41" fontId="8" fillId="0" borderId="0" xfId="0" applyNumberFormat="1" applyFont="1" applyAlignment="1">
      <alignment horizontal="center"/>
    </xf>
    <xf numFmtId="41" fontId="8" fillId="0" borderId="19" xfId="0" applyNumberFormat="1" applyFont="1" applyBorder="1" applyAlignment="1">
      <alignment horizontal="center"/>
    </xf>
    <xf numFmtId="37" fontId="8" fillId="0" borderId="40" xfId="0" applyNumberFormat="1" applyFont="1" applyBorder="1" applyAlignment="1">
      <alignment/>
    </xf>
    <xf numFmtId="41" fontId="8" fillId="0" borderId="28" xfId="0" applyNumberFormat="1" applyFont="1" applyBorder="1" applyAlignment="1" applyProtection="1">
      <alignment/>
      <protection locked="0"/>
    </xf>
    <xf numFmtId="0" fontId="8" fillId="0" borderId="0" xfId="0" applyFont="1" applyAlignment="1">
      <alignment horizontal="center"/>
    </xf>
    <xf numFmtId="37" fontId="12" fillId="0" borderId="0" xfId="0" applyNumberFormat="1" applyFont="1" applyAlignment="1">
      <alignment horizontal="right"/>
    </xf>
    <xf numFmtId="0" fontId="80" fillId="0" borderId="0" xfId="0" applyFont="1" applyAlignment="1">
      <alignment horizontal="center"/>
    </xf>
    <xf numFmtId="0" fontId="8" fillId="0" borderId="26" xfId="0" applyFont="1" applyBorder="1" applyAlignment="1">
      <alignment/>
    </xf>
    <xf numFmtId="0" fontId="80" fillId="0" borderId="41" xfId="0" applyFont="1" applyBorder="1" applyAlignment="1">
      <alignment horizontal="center"/>
    </xf>
    <xf numFmtId="37" fontId="8" fillId="0" borderId="28" xfId="0" applyNumberFormat="1" applyFont="1" applyBorder="1" applyAlignment="1">
      <alignment horizontal="centerContinuous"/>
    </xf>
    <xf numFmtId="0" fontId="8" fillId="0" borderId="38" xfId="0" applyFont="1" applyBorder="1" applyAlignment="1">
      <alignment/>
    </xf>
    <xf numFmtId="0" fontId="8" fillId="0" borderId="33" xfId="0" applyFont="1" applyBorder="1" applyAlignment="1">
      <alignment/>
    </xf>
    <xf numFmtId="0" fontId="8" fillId="0" borderId="38" xfId="0" applyFont="1" applyBorder="1" applyAlignment="1">
      <alignment horizontal="center"/>
    </xf>
    <xf numFmtId="0" fontId="8" fillId="0" borderId="42" xfId="0" applyFont="1" applyBorder="1" applyAlignment="1">
      <alignment/>
    </xf>
    <xf numFmtId="0" fontId="17" fillId="0" borderId="43" xfId="0" applyFont="1" applyBorder="1" applyAlignment="1">
      <alignment/>
    </xf>
    <xf numFmtId="0" fontId="8" fillId="0" borderId="42" xfId="0" applyFont="1" applyBorder="1" applyAlignment="1">
      <alignment horizontal="center"/>
    </xf>
    <xf numFmtId="0" fontId="8" fillId="0" borderId="38" xfId="0" applyFont="1" applyBorder="1" applyAlignment="1" applyProtection="1">
      <alignment/>
      <protection locked="0"/>
    </xf>
    <xf numFmtId="0" fontId="8" fillId="0" borderId="26" xfId="0" applyFont="1" applyBorder="1" applyAlignment="1" applyProtection="1">
      <alignment/>
      <protection locked="0"/>
    </xf>
    <xf numFmtId="41" fontId="8" fillId="0" borderId="19" xfId="0" applyNumberFormat="1" applyFont="1" applyBorder="1" applyAlignment="1" applyProtection="1">
      <alignment/>
      <protection locked="0"/>
    </xf>
    <xf numFmtId="0" fontId="8" fillId="0" borderId="42" xfId="0" applyFont="1" applyBorder="1" applyAlignment="1" applyProtection="1">
      <alignment/>
      <protection locked="0"/>
    </xf>
    <xf numFmtId="41" fontId="8" fillId="0" borderId="44" xfId="0" applyNumberFormat="1" applyFont="1" applyBorder="1" applyAlignment="1" applyProtection="1">
      <alignment/>
      <protection locked="0"/>
    </xf>
    <xf numFmtId="37" fontId="8" fillId="0" borderId="41" xfId="0" applyNumberFormat="1" applyFont="1" applyBorder="1" applyAlignment="1">
      <alignment horizontal="center"/>
    </xf>
    <xf numFmtId="37" fontId="8" fillId="0" borderId="43" xfId="0" applyNumberFormat="1" applyFont="1" applyBorder="1" applyAlignment="1">
      <alignment horizontal="center"/>
    </xf>
    <xf numFmtId="37" fontId="8" fillId="0" borderId="42" xfId="0" applyNumberFormat="1" applyFont="1" applyBorder="1" applyAlignment="1">
      <alignment horizontal="center"/>
    </xf>
    <xf numFmtId="41" fontId="8" fillId="33" borderId="25" xfId="0" applyNumberFormat="1" applyFont="1" applyFill="1" applyBorder="1" applyAlignment="1">
      <alignment/>
    </xf>
    <xf numFmtId="37" fontId="14" fillId="0" borderId="0" xfId="0" applyNumberFormat="1" applyFont="1" applyAlignment="1">
      <alignment/>
    </xf>
    <xf numFmtId="41" fontId="8" fillId="33" borderId="45" xfId="0" applyNumberFormat="1" applyFont="1" applyFill="1" applyBorder="1" applyAlignment="1">
      <alignment/>
    </xf>
    <xf numFmtId="41" fontId="8" fillId="0" borderId="46" xfId="0" applyNumberFormat="1" applyFont="1" applyBorder="1" applyAlignment="1" applyProtection="1">
      <alignment/>
      <protection locked="0"/>
    </xf>
    <xf numFmtId="41" fontId="8" fillId="33" borderId="41" xfId="0" applyNumberFormat="1" applyFont="1" applyFill="1" applyBorder="1" applyAlignment="1">
      <alignment/>
    </xf>
    <xf numFmtId="41" fontId="8" fillId="0" borderId="33" xfId="0" applyNumberFormat="1" applyFont="1" applyBorder="1" applyAlignment="1">
      <alignment/>
    </xf>
    <xf numFmtId="41" fontId="8" fillId="0" borderId="45" xfId="0" applyNumberFormat="1" applyFont="1" applyBorder="1" applyAlignment="1" applyProtection="1">
      <alignment/>
      <protection locked="0"/>
    </xf>
    <xf numFmtId="41" fontId="8" fillId="33" borderId="47" xfId="0" applyNumberFormat="1" applyFont="1" applyFill="1" applyBorder="1" applyAlignment="1">
      <alignment/>
    </xf>
    <xf numFmtId="37" fontId="8" fillId="0" borderId="41" xfId="0" applyNumberFormat="1" applyFont="1" applyBorder="1" applyAlignment="1">
      <alignment/>
    </xf>
    <xf numFmtId="41" fontId="8" fillId="0" borderId="17" xfId="0" applyNumberFormat="1" applyFont="1" applyBorder="1" applyAlignment="1">
      <alignment/>
    </xf>
    <xf numFmtId="41" fontId="8" fillId="0" borderId="18" xfId="0" applyNumberFormat="1" applyFont="1" applyBorder="1" applyAlignment="1">
      <alignment/>
    </xf>
    <xf numFmtId="41" fontId="8" fillId="0" borderId="48" xfId="0" applyNumberFormat="1" applyFont="1" applyBorder="1" applyAlignment="1">
      <alignment/>
    </xf>
    <xf numFmtId="41" fontId="8" fillId="0" borderId="44" xfId="0" applyNumberFormat="1" applyFont="1" applyBorder="1" applyAlignment="1">
      <alignment/>
    </xf>
    <xf numFmtId="41" fontId="8" fillId="0" borderId="25" xfId="0" applyNumberFormat="1" applyFont="1" applyBorder="1" applyAlignment="1">
      <alignment horizontal="center"/>
    </xf>
    <xf numFmtId="41" fontId="8" fillId="0" borderId="42" xfId="0" applyNumberFormat="1" applyFont="1" applyBorder="1" applyAlignment="1">
      <alignment horizontal="center"/>
    </xf>
    <xf numFmtId="41" fontId="8" fillId="0" borderId="49" xfId="0" applyNumberFormat="1" applyFont="1" applyBorder="1" applyAlignment="1">
      <alignment/>
    </xf>
    <xf numFmtId="37" fontId="8" fillId="0" borderId="36" xfId="0" applyNumberFormat="1" applyFont="1" applyBorder="1" applyAlignment="1">
      <alignment/>
    </xf>
    <xf numFmtId="0" fontId="18" fillId="0" borderId="0" xfId="0" applyFont="1" applyAlignment="1">
      <alignment/>
    </xf>
    <xf numFmtId="37" fontId="16" fillId="0" borderId="0" xfId="0" applyNumberFormat="1" applyFont="1" applyAlignment="1" applyProtection="1">
      <alignment/>
      <protection locked="0"/>
    </xf>
    <xf numFmtId="37" fontId="8" fillId="0" borderId="48" xfId="0" applyNumberFormat="1" applyFont="1" applyBorder="1" applyAlignment="1">
      <alignment horizontal="center"/>
    </xf>
    <xf numFmtId="37" fontId="8" fillId="0" borderId="44" xfId="0" applyNumberFormat="1" applyFont="1" applyBorder="1" applyAlignment="1">
      <alignment horizontal="center"/>
    </xf>
    <xf numFmtId="37" fontId="8" fillId="0" borderId="19" xfId="0" applyNumberFormat="1" applyFont="1" applyBorder="1" applyAlignment="1">
      <alignment horizontal="center"/>
    </xf>
    <xf numFmtId="0" fontId="15" fillId="0" borderId="0" xfId="0" applyFont="1" applyAlignment="1">
      <alignment horizontal="center"/>
    </xf>
    <xf numFmtId="37" fontId="8" fillId="0" borderId="50" xfId="0" applyNumberFormat="1" applyFont="1" applyBorder="1" applyAlignment="1" applyProtection="1">
      <alignment/>
      <protection locked="0"/>
    </xf>
    <xf numFmtId="189" fontId="8" fillId="0" borderId="50" xfId="0" applyNumberFormat="1" applyFont="1" applyBorder="1" applyAlignment="1" applyProtection="1" quotePrefix="1">
      <alignment/>
      <protection locked="0"/>
    </xf>
    <xf numFmtId="189" fontId="8" fillId="0" borderId="51" xfId="0" applyNumberFormat="1" applyFont="1" applyBorder="1" applyAlignment="1" applyProtection="1" quotePrefix="1">
      <alignment/>
      <protection locked="0"/>
    </xf>
    <xf numFmtId="37" fontId="81" fillId="0" borderId="0" xfId="0" applyNumberFormat="1" applyFont="1" applyAlignment="1" applyProtection="1">
      <alignment/>
      <protection locked="0"/>
    </xf>
    <xf numFmtId="49" fontId="81" fillId="0" borderId="17" xfId="0" applyNumberFormat="1" applyFont="1" applyBorder="1" applyAlignment="1" applyProtection="1">
      <alignment/>
      <protection locked="0"/>
    </xf>
    <xf numFmtId="0" fontId="0" fillId="0" borderId="52" xfId="0" applyBorder="1" applyAlignment="1">
      <alignment/>
    </xf>
    <xf numFmtId="37" fontId="8" fillId="0" borderId="0" xfId="0" applyNumberFormat="1" applyFont="1" applyAlignment="1" applyProtection="1">
      <alignment vertical="top"/>
      <protection locked="0"/>
    </xf>
    <xf numFmtId="37" fontId="80" fillId="0" borderId="0" xfId="0" applyNumberFormat="1" applyFont="1" applyAlignment="1" applyProtection="1">
      <alignment vertical="top"/>
      <protection locked="0"/>
    </xf>
    <xf numFmtId="0" fontId="8" fillId="0" borderId="0" xfId="0" applyFont="1" applyAlignment="1" applyProtection="1">
      <alignment vertical="top"/>
      <protection locked="0"/>
    </xf>
    <xf numFmtId="0" fontId="15" fillId="0" borderId="0" xfId="0" applyFont="1" applyAlignment="1" applyProtection="1">
      <alignment vertical="top"/>
      <protection locked="0"/>
    </xf>
    <xf numFmtId="37" fontId="8" fillId="0" borderId="0" xfId="0" applyNumberFormat="1" applyFont="1" applyAlignment="1">
      <alignment vertical="top"/>
    </xf>
    <xf numFmtId="37" fontId="9" fillId="0" borderId="0" xfId="0" applyNumberFormat="1" applyFont="1" applyAlignment="1" applyProtection="1">
      <alignment horizontal="centerContinuous" vertical="top"/>
      <protection locked="0"/>
    </xf>
    <xf numFmtId="37" fontId="8" fillId="0" borderId="0" xfId="0" applyNumberFormat="1" applyFont="1" applyAlignment="1" applyProtection="1">
      <alignment horizontal="centerContinuous" vertical="top"/>
      <protection locked="0"/>
    </xf>
    <xf numFmtId="0" fontId="8" fillId="0" borderId="0" xfId="0" applyFont="1" applyAlignment="1">
      <alignment vertical="top"/>
    </xf>
    <xf numFmtId="0" fontId="8" fillId="0" borderId="48" xfId="0" applyFont="1" applyBorder="1" applyAlignment="1" applyProtection="1">
      <alignment vertical="top"/>
      <protection locked="0"/>
    </xf>
    <xf numFmtId="37" fontId="8" fillId="0" borderId="0" xfId="0" applyNumberFormat="1" applyFont="1" applyAlignment="1" applyProtection="1">
      <alignment horizontal="right" vertical="top"/>
      <protection locked="0"/>
    </xf>
    <xf numFmtId="179" fontId="8" fillId="0" borderId="0" xfId="60" applyNumberFormat="1" applyFont="1" applyAlignment="1" applyProtection="1">
      <alignment vertical="top"/>
      <protection locked="0"/>
    </xf>
    <xf numFmtId="179" fontId="8" fillId="33" borderId="0" xfId="60" applyNumberFormat="1" applyFont="1" applyFill="1" applyAlignment="1">
      <alignment horizontal="center" vertical="top"/>
    </xf>
    <xf numFmtId="37" fontId="8" fillId="33" borderId="22" xfId="0" applyNumberFormat="1" applyFont="1" applyFill="1" applyBorder="1" applyAlignment="1">
      <alignment horizontal="center" vertical="top"/>
    </xf>
    <xf numFmtId="179" fontId="8" fillId="0" borderId="48" xfId="60" applyNumberFormat="1" applyFont="1" applyBorder="1" applyAlignment="1" applyProtection="1">
      <alignment vertical="top"/>
      <protection locked="0"/>
    </xf>
    <xf numFmtId="9" fontId="15" fillId="0" borderId="0" xfId="60" applyFont="1" applyAlignment="1" applyProtection="1">
      <alignment horizontal="center" vertical="top"/>
      <protection locked="0"/>
    </xf>
    <xf numFmtId="179" fontId="8" fillId="0" borderId="0" xfId="60" applyNumberFormat="1" applyFont="1" applyAlignment="1">
      <alignment vertical="top"/>
    </xf>
    <xf numFmtId="37" fontId="8" fillId="0" borderId="27" xfId="0" applyNumberFormat="1" applyFont="1" applyBorder="1" applyAlignment="1">
      <alignment/>
    </xf>
    <xf numFmtId="0" fontId="82" fillId="0" borderId="0" xfId="0" applyFont="1" applyAlignment="1">
      <alignment/>
    </xf>
    <xf numFmtId="37" fontId="8" fillId="0" borderId="38" xfId="0" applyNumberFormat="1" applyFont="1" applyBorder="1" applyAlignment="1">
      <alignment horizontal="center"/>
    </xf>
    <xf numFmtId="37" fontId="8" fillId="0" borderId="53" xfId="0" applyNumberFormat="1" applyFont="1" applyBorder="1" applyAlignment="1">
      <alignment horizontal="center" wrapText="1"/>
    </xf>
    <xf numFmtId="41" fontId="8" fillId="0" borderId="26" xfId="0" applyNumberFormat="1" applyFont="1" applyBorder="1" applyAlignment="1" applyProtection="1">
      <alignment/>
      <protection locked="0"/>
    </xf>
    <xf numFmtId="41" fontId="8" fillId="0" borderId="33" xfId="0" applyNumberFormat="1" applyFont="1" applyBorder="1" applyAlignment="1" applyProtection="1">
      <alignment/>
      <protection locked="0"/>
    </xf>
    <xf numFmtId="41" fontId="8" fillId="33" borderId="54" xfId="0" applyNumberFormat="1" applyFont="1" applyFill="1" applyBorder="1" applyAlignment="1">
      <alignment/>
    </xf>
    <xf numFmtId="41" fontId="8" fillId="0" borderId="0" xfId="0" applyNumberFormat="1" applyFont="1" applyBorder="1" applyAlignment="1">
      <alignment/>
    </xf>
    <xf numFmtId="37" fontId="9" fillId="0" borderId="55" xfId="0" applyNumberFormat="1" applyFont="1" applyBorder="1" applyAlignment="1">
      <alignment horizontal="center"/>
    </xf>
    <xf numFmtId="37" fontId="8" fillId="0" borderId="31" xfId="0" applyNumberFormat="1" applyFont="1" applyBorder="1" applyAlignment="1">
      <alignment horizontal="centerContinuous"/>
    </xf>
    <xf numFmtId="37" fontId="8" fillId="0" borderId="17" xfId="0" applyNumberFormat="1" applyFont="1" applyBorder="1" applyAlignment="1">
      <alignment horizontal="centerContinuous"/>
    </xf>
    <xf numFmtId="37" fontId="8" fillId="0" borderId="0" xfId="0" applyNumberFormat="1" applyFont="1" applyBorder="1" applyAlignment="1">
      <alignment/>
    </xf>
    <xf numFmtId="37" fontId="8" fillId="0" borderId="0" xfId="0" applyNumberFormat="1" applyFont="1" applyBorder="1" applyAlignment="1">
      <alignment horizontal="centerContinuous"/>
    </xf>
    <xf numFmtId="37" fontId="9" fillId="0" borderId="0" xfId="0" applyNumberFormat="1" applyFont="1" applyBorder="1" applyAlignment="1">
      <alignment horizontal="centerContinuous"/>
    </xf>
    <xf numFmtId="37" fontId="8" fillId="0" borderId="0" xfId="0" applyNumberFormat="1" applyFont="1" applyBorder="1" applyAlignment="1">
      <alignment horizontal="center"/>
    </xf>
    <xf numFmtId="41" fontId="8" fillId="0" borderId="0" xfId="0" applyNumberFormat="1" applyFont="1" applyBorder="1" applyAlignment="1" applyProtection="1">
      <alignment/>
      <protection locked="0"/>
    </xf>
    <xf numFmtId="37" fontId="8" fillId="0" borderId="33" xfId="0" applyNumberFormat="1" applyFont="1" applyBorder="1" applyAlignment="1" applyProtection="1">
      <alignment/>
      <protection locked="0"/>
    </xf>
    <xf numFmtId="37" fontId="8" fillId="0" borderId="39" xfId="0" applyNumberFormat="1" applyFont="1" applyBorder="1" applyAlignment="1" applyProtection="1">
      <alignment/>
      <protection locked="0"/>
    </xf>
    <xf numFmtId="37" fontId="8" fillId="0" borderId="56" xfId="0" applyNumberFormat="1" applyFont="1" applyBorder="1" applyAlignment="1" applyProtection="1">
      <alignment/>
      <protection locked="0"/>
    </xf>
    <xf numFmtId="41" fontId="8" fillId="0" borderId="48" xfId="0" applyNumberFormat="1" applyFont="1" applyBorder="1" applyAlignment="1" applyProtection="1">
      <alignment/>
      <protection locked="0"/>
    </xf>
    <xf numFmtId="41" fontId="8" fillId="0" borderId="43" xfId="0" applyNumberFormat="1" applyFont="1" applyBorder="1" applyAlignment="1" applyProtection="1">
      <alignment/>
      <protection locked="0"/>
    </xf>
    <xf numFmtId="37" fontId="8" fillId="0" borderId="43" xfId="0" applyNumberFormat="1" applyFont="1" applyBorder="1" applyAlignment="1">
      <alignment/>
    </xf>
    <xf numFmtId="37" fontId="8" fillId="0" borderId="45" xfId="0" applyNumberFormat="1" applyFont="1" applyBorder="1" applyAlignment="1">
      <alignment horizontal="center"/>
    </xf>
    <xf numFmtId="37" fontId="8" fillId="0" borderId="48" xfId="0" applyNumberFormat="1" applyFont="1" applyBorder="1" applyAlignment="1">
      <alignment horizontal="center" vertical="center" wrapText="1"/>
    </xf>
    <xf numFmtId="37" fontId="8" fillId="0" borderId="48" xfId="0" applyNumberFormat="1" applyFont="1" applyBorder="1" applyAlignment="1">
      <alignment horizontal="center" wrapText="1"/>
    </xf>
    <xf numFmtId="37" fontId="8" fillId="0" borderId="46" xfId="0" applyNumberFormat="1" applyFont="1" applyBorder="1" applyAlignment="1">
      <alignment horizontal="center" wrapText="1"/>
    </xf>
    <xf numFmtId="37" fontId="8" fillId="0" borderId="19" xfId="0" applyNumberFormat="1" applyFont="1" applyBorder="1" applyAlignment="1">
      <alignment/>
    </xf>
    <xf numFmtId="37" fontId="8" fillId="0" borderId="57" xfId="0" applyNumberFormat="1" applyFont="1" applyBorder="1" applyAlignment="1">
      <alignment horizontal="centerContinuous"/>
    </xf>
    <xf numFmtId="37" fontId="8" fillId="0" borderId="58" xfId="0" applyNumberFormat="1" applyFont="1" applyBorder="1" applyAlignment="1">
      <alignment horizontal="centerContinuous"/>
    </xf>
    <xf numFmtId="37" fontId="9" fillId="0" borderId="58" xfId="0" applyNumberFormat="1" applyFont="1" applyBorder="1" applyAlignment="1">
      <alignment horizontal="centerContinuous"/>
    </xf>
    <xf numFmtId="37" fontId="9" fillId="0" borderId="58" xfId="0" applyNumberFormat="1" applyFont="1" applyBorder="1" applyAlignment="1">
      <alignment horizontal="center"/>
    </xf>
    <xf numFmtId="37" fontId="9" fillId="0" borderId="59" xfId="0" applyNumberFormat="1" applyFont="1" applyBorder="1" applyAlignment="1">
      <alignment horizontal="centerContinuous"/>
    </xf>
    <xf numFmtId="41" fontId="8" fillId="0" borderId="25" xfId="0" applyNumberFormat="1" applyFont="1" applyBorder="1" applyAlignment="1" applyProtection="1">
      <alignment horizontal="center"/>
      <protection locked="0"/>
    </xf>
    <xf numFmtId="37" fontId="8" fillId="0" borderId="25" xfId="0" applyNumberFormat="1" applyFont="1" applyBorder="1" applyAlignment="1" applyProtection="1">
      <alignment/>
      <protection/>
    </xf>
    <xf numFmtId="37" fontId="8" fillId="0" borderId="16" xfId="0" applyNumberFormat="1" applyFont="1" applyBorder="1" applyAlignment="1" applyProtection="1">
      <alignment/>
      <protection/>
    </xf>
    <xf numFmtId="189" fontId="8" fillId="0" borderId="16" xfId="0" applyNumberFormat="1" applyFont="1" applyBorder="1" applyAlignment="1" applyProtection="1" quotePrefix="1">
      <alignment/>
      <protection/>
    </xf>
    <xf numFmtId="189" fontId="8" fillId="0" borderId="0" xfId="0" applyNumberFormat="1" applyFont="1" applyAlignment="1" applyProtection="1" quotePrefix="1">
      <alignment/>
      <protection/>
    </xf>
    <xf numFmtId="41" fontId="8" fillId="0" borderId="23" xfId="0" applyNumberFormat="1" applyFont="1" applyBorder="1" applyAlignment="1" applyProtection="1">
      <alignment/>
      <protection/>
    </xf>
    <xf numFmtId="41" fontId="8" fillId="0" borderId="23" xfId="0" applyNumberFormat="1" applyFont="1" applyBorder="1" applyAlignment="1" applyProtection="1">
      <alignment horizontal="center"/>
      <protection/>
    </xf>
    <xf numFmtId="41" fontId="8" fillId="0" borderId="28" xfId="0" applyNumberFormat="1" applyFont="1" applyBorder="1" applyAlignment="1" applyProtection="1">
      <alignment/>
      <protection/>
    </xf>
    <xf numFmtId="37" fontId="8" fillId="0" borderId="48" xfId="0" applyNumberFormat="1" applyFont="1" applyBorder="1" applyAlignment="1" applyProtection="1">
      <alignment/>
      <protection/>
    </xf>
    <xf numFmtId="37" fontId="8" fillId="0" borderId="60" xfId="0" applyNumberFormat="1" applyFont="1" applyBorder="1" applyAlignment="1" applyProtection="1">
      <alignment/>
      <protection/>
    </xf>
    <xf numFmtId="41" fontId="8" fillId="33" borderId="25" xfId="0" applyNumberFormat="1" applyFont="1" applyFill="1" applyBorder="1" applyAlignment="1" applyProtection="1">
      <alignment/>
      <protection/>
    </xf>
    <xf numFmtId="41" fontId="8" fillId="33" borderId="25" xfId="0" applyNumberFormat="1" applyFont="1" applyFill="1" applyBorder="1" applyAlignment="1" applyProtection="1">
      <alignment horizontal="center"/>
      <protection/>
    </xf>
    <xf numFmtId="41" fontId="8" fillId="33" borderId="29" xfId="0" applyNumberFormat="1" applyFont="1" applyFill="1" applyBorder="1" applyAlignment="1" applyProtection="1">
      <alignment/>
      <protection/>
    </xf>
    <xf numFmtId="37" fontId="8" fillId="0" borderId="0" xfId="0" applyNumberFormat="1" applyFont="1" applyAlignment="1" applyProtection="1">
      <alignment/>
      <protection/>
    </xf>
    <xf numFmtId="37" fontId="8" fillId="0" borderId="30" xfId="0" applyNumberFormat="1" applyFont="1" applyBorder="1" applyAlignment="1" applyProtection="1">
      <alignment horizontal="right"/>
      <protection/>
    </xf>
    <xf numFmtId="37" fontId="8" fillId="0" borderId="30" xfId="0" applyNumberFormat="1" applyFont="1" applyBorder="1" applyAlignment="1" applyProtection="1">
      <alignment horizontal="center"/>
      <protection/>
    </xf>
    <xf numFmtId="37" fontId="8" fillId="0" borderId="0" xfId="0" applyNumberFormat="1" applyFont="1" applyAlignment="1" applyProtection="1">
      <alignment horizontal="center"/>
      <protection/>
    </xf>
    <xf numFmtId="37" fontId="8" fillId="0" borderId="0" xfId="0" applyNumberFormat="1" applyFont="1" applyAlignment="1" applyProtection="1">
      <alignment horizontal="right"/>
      <protection/>
    </xf>
    <xf numFmtId="0" fontId="15" fillId="0" borderId="0" xfId="0" applyFont="1" applyAlignment="1" applyProtection="1">
      <alignment/>
      <protection/>
    </xf>
    <xf numFmtId="0" fontId="15" fillId="0" borderId="0" xfId="0" applyFont="1" applyAlignment="1" applyProtection="1">
      <alignment horizontal="center"/>
      <protection/>
    </xf>
    <xf numFmtId="37" fontId="8" fillId="0" borderId="22" xfId="0" applyNumberFormat="1" applyFont="1" applyBorder="1" applyAlignment="1" applyProtection="1">
      <alignment horizontal="center"/>
      <protection/>
    </xf>
    <xf numFmtId="0" fontId="8" fillId="0" borderId="26" xfId="0" applyFont="1" applyBorder="1" applyAlignment="1" applyProtection="1">
      <alignment/>
      <protection/>
    </xf>
    <xf numFmtId="41" fontId="8" fillId="0" borderId="61" xfId="0" applyNumberFormat="1" applyFont="1" applyBorder="1" applyAlignment="1" applyProtection="1">
      <alignment/>
      <protection/>
    </xf>
    <xf numFmtId="0" fontId="8" fillId="0" borderId="0" xfId="0" applyFont="1" applyAlignment="1" applyProtection="1">
      <alignment/>
      <protection/>
    </xf>
    <xf numFmtId="37" fontId="8" fillId="0" borderId="28" xfId="0" applyNumberFormat="1" applyFont="1" applyBorder="1" applyAlignment="1" applyProtection="1">
      <alignment/>
      <protection locked="0"/>
    </xf>
    <xf numFmtId="41" fontId="8" fillId="33" borderId="34" xfId="0" applyNumberFormat="1" applyFont="1" applyFill="1" applyBorder="1" applyAlignment="1" applyProtection="1">
      <alignment/>
      <protection/>
    </xf>
    <xf numFmtId="37" fontId="8" fillId="0" borderId="30" xfId="0" applyNumberFormat="1" applyFont="1" applyBorder="1" applyAlignment="1" applyProtection="1">
      <alignment/>
      <protection/>
    </xf>
    <xf numFmtId="0" fontId="15" fillId="0" borderId="0" xfId="0" applyFont="1" applyAlignment="1">
      <alignment horizontal="right"/>
    </xf>
    <xf numFmtId="37" fontId="83" fillId="0" borderId="0" xfId="0" applyNumberFormat="1" applyFont="1" applyAlignment="1" applyProtection="1">
      <alignment horizontal="left" vertical="center"/>
      <protection locked="0"/>
    </xf>
    <xf numFmtId="37" fontId="8" fillId="0" borderId="22" xfId="0" applyNumberFormat="1" applyFont="1" applyBorder="1" applyAlignment="1" applyProtection="1">
      <alignment horizontal="center" vertical="center"/>
      <protection locked="0"/>
    </xf>
    <xf numFmtId="0" fontId="15" fillId="0" borderId="0" xfId="0" applyFont="1" applyAlignment="1" applyProtection="1">
      <alignment vertical="center"/>
      <protection locked="0"/>
    </xf>
    <xf numFmtId="37" fontId="8" fillId="0" borderId="0" xfId="0" applyNumberFormat="1" applyFont="1" applyAlignment="1" applyProtection="1">
      <alignment vertical="center"/>
      <protection locked="0"/>
    </xf>
    <xf numFmtId="37" fontId="8" fillId="0" borderId="0" xfId="0" applyNumberFormat="1" applyFont="1" applyAlignment="1">
      <alignment vertical="center"/>
    </xf>
    <xf numFmtId="37" fontId="12" fillId="0" borderId="0" xfId="0" applyNumberFormat="1" applyFont="1" applyAlignment="1">
      <alignment vertical="center"/>
    </xf>
    <xf numFmtId="0" fontId="15" fillId="0" borderId="0" xfId="0" applyFont="1" applyAlignment="1">
      <alignment vertical="center"/>
    </xf>
    <xf numFmtId="37" fontId="8" fillId="0" borderId="0" xfId="57" applyNumberFormat="1" applyFont="1" applyAlignment="1">
      <alignment vertical="center"/>
      <protection/>
    </xf>
    <xf numFmtId="37" fontId="8" fillId="0" borderId="0" xfId="0" applyNumberFormat="1" applyFont="1" applyAlignment="1" applyProtection="1">
      <alignment horizontal="center" vertical="center"/>
      <protection locked="0"/>
    </xf>
    <xf numFmtId="10" fontId="8" fillId="0" borderId="22" xfId="0" applyNumberFormat="1" applyFont="1" applyBorder="1" applyAlignment="1" applyProtection="1">
      <alignment horizontal="center" vertical="center"/>
      <protection locked="0"/>
    </xf>
    <xf numFmtId="44" fontId="8" fillId="0" borderId="22" xfId="0" applyNumberFormat="1" applyFont="1" applyBorder="1" applyAlignment="1" applyProtection="1">
      <alignment horizontal="right" vertical="center"/>
      <protection locked="0"/>
    </xf>
    <xf numFmtId="37" fontId="84" fillId="0" borderId="0" xfId="0" applyNumberFormat="1" applyFont="1" applyAlignment="1" applyProtection="1">
      <alignment horizontal="left" vertical="center"/>
      <protection locked="0"/>
    </xf>
    <xf numFmtId="37" fontId="22" fillId="0" borderId="0" xfId="0" applyNumberFormat="1" applyFont="1" applyAlignment="1" applyProtection="1">
      <alignment horizontal="centerContinuous" vertical="center"/>
      <protection locked="0"/>
    </xf>
    <xf numFmtId="37" fontId="9" fillId="0" borderId="0" xfId="0" applyNumberFormat="1" applyFont="1" applyAlignment="1" applyProtection="1">
      <alignment horizontal="centerContinuous" vertical="center"/>
      <protection locked="0"/>
    </xf>
    <xf numFmtId="0" fontId="23" fillId="0" borderId="0" xfId="0" applyFont="1" applyAlignment="1" applyProtection="1">
      <alignment horizontal="centerContinuous" vertical="center"/>
      <protection locked="0"/>
    </xf>
    <xf numFmtId="0" fontId="23" fillId="0" borderId="0" xfId="0" applyFont="1" applyAlignment="1" applyProtection="1">
      <alignment vertical="center"/>
      <protection locked="0"/>
    </xf>
    <xf numFmtId="37" fontId="8" fillId="0" borderId="0" xfId="0" applyNumberFormat="1" applyFont="1" applyBorder="1" applyAlignment="1" applyProtection="1">
      <alignment vertical="center"/>
      <protection locked="0"/>
    </xf>
    <xf numFmtId="37" fontId="22" fillId="0" borderId="0" xfId="0" applyNumberFormat="1" applyFont="1" applyAlignment="1">
      <alignment horizontal="centerContinuous" vertical="center"/>
    </xf>
    <xf numFmtId="37" fontId="8" fillId="0" borderId="0" xfId="0" applyNumberFormat="1" applyFont="1" applyAlignment="1">
      <alignment horizontal="centerContinuous" vertical="center"/>
    </xf>
    <xf numFmtId="0" fontId="15" fillId="0" borderId="0" xfId="0" applyFont="1" applyAlignment="1">
      <alignment horizontal="centerContinuous" vertical="center"/>
    </xf>
    <xf numFmtId="37" fontId="8" fillId="0" borderId="0" xfId="0" applyNumberFormat="1" applyFont="1" applyAlignment="1" applyProtection="1">
      <alignment horizontal="centerContinuous" vertical="center"/>
      <protection locked="0"/>
    </xf>
    <xf numFmtId="0" fontId="15" fillId="0" borderId="0" xfId="0" applyFont="1" applyAlignment="1" applyProtection="1">
      <alignment horizontal="centerContinuous" vertical="center"/>
      <protection locked="0"/>
    </xf>
    <xf numFmtId="14" fontId="81" fillId="0" borderId="0" xfId="0" applyNumberFormat="1" applyFont="1" applyAlignment="1" applyProtection="1">
      <alignment horizontal="left"/>
      <protection locked="0"/>
    </xf>
    <xf numFmtId="37" fontId="4" fillId="0" borderId="21" xfId="0" applyNumberFormat="1" applyFont="1" applyBorder="1" applyAlignment="1" applyProtection="1">
      <alignment/>
      <protection locked="0"/>
    </xf>
    <xf numFmtId="0" fontId="0" fillId="0" borderId="62" xfId="0" applyBorder="1" applyAlignment="1">
      <alignment/>
    </xf>
    <xf numFmtId="176" fontId="15" fillId="0" borderId="0" xfId="0" applyNumberFormat="1" applyFont="1" applyAlignment="1">
      <alignment horizontal="left"/>
    </xf>
    <xf numFmtId="176" fontId="8" fillId="0" borderId="0" xfId="0" applyNumberFormat="1" applyFont="1" applyAlignment="1">
      <alignment horizontal="left"/>
    </xf>
    <xf numFmtId="176" fontId="8" fillId="0" borderId="16" xfId="0" applyNumberFormat="1" applyFont="1" applyBorder="1" applyAlignment="1">
      <alignment horizontal="centerContinuous"/>
    </xf>
    <xf numFmtId="37" fontId="8" fillId="0" borderId="0" xfId="0" applyNumberFormat="1" applyFont="1" applyAlignment="1">
      <alignment/>
    </xf>
    <xf numFmtId="37" fontId="25" fillId="0" borderId="0" xfId="0" applyNumberFormat="1" applyFont="1" applyAlignment="1">
      <alignment/>
    </xf>
    <xf numFmtId="37" fontId="81" fillId="0" borderId="0" xfId="0" applyNumberFormat="1" applyFont="1" applyAlignment="1" applyProtection="1">
      <alignment/>
      <protection locked="0"/>
    </xf>
    <xf numFmtId="14" fontId="26" fillId="0" borderId="63" xfId="0" applyNumberFormat="1" applyFont="1" applyBorder="1" applyAlignment="1" applyProtection="1">
      <alignment horizontal="left"/>
      <protection locked="0"/>
    </xf>
    <xf numFmtId="37" fontId="27" fillId="0" borderId="0" xfId="0" applyNumberFormat="1" applyFont="1" applyAlignment="1">
      <alignment/>
    </xf>
    <xf numFmtId="37" fontId="27" fillId="0" borderId="0" xfId="0" applyNumberFormat="1" applyFont="1" applyAlignment="1">
      <alignment horizontal="right"/>
    </xf>
    <xf numFmtId="37" fontId="27" fillId="0" borderId="0" xfId="0" applyNumberFormat="1" applyFont="1" applyAlignment="1">
      <alignment horizontal="centerContinuous"/>
    </xf>
    <xf numFmtId="37" fontId="28" fillId="0" borderId="0" xfId="0" applyNumberFormat="1" applyFont="1" applyAlignment="1">
      <alignment/>
    </xf>
    <xf numFmtId="37" fontId="29" fillId="0" borderId="0" xfId="0" applyNumberFormat="1" applyFont="1" applyAlignment="1">
      <alignment/>
    </xf>
    <xf numFmtId="189" fontId="30" fillId="0" borderId="22" xfId="42" applyNumberFormat="1" applyFont="1" applyBorder="1" applyAlignment="1">
      <alignment horizontal="center"/>
    </xf>
    <xf numFmtId="37" fontId="31" fillId="0" borderId="64" xfId="0" applyNumberFormat="1" applyFont="1" applyBorder="1" applyAlignment="1">
      <alignment/>
    </xf>
    <xf numFmtId="37" fontId="31" fillId="0" borderId="13" xfId="0" applyNumberFormat="1" applyFont="1" applyBorder="1" applyAlignment="1">
      <alignment/>
    </xf>
    <xf numFmtId="37" fontId="14" fillId="0" borderId="13" xfId="0" applyNumberFormat="1" applyFont="1" applyBorder="1" applyAlignment="1">
      <alignment wrapText="1"/>
    </xf>
    <xf numFmtId="37" fontId="14" fillId="0" borderId="65" xfId="0" applyNumberFormat="1" applyFont="1" applyBorder="1" applyAlignment="1">
      <alignment/>
    </xf>
    <xf numFmtId="37" fontId="8" fillId="0" borderId="13" xfId="0" applyNumberFormat="1" applyFont="1" applyBorder="1" applyAlignment="1" applyProtection="1">
      <alignment horizontal="left"/>
      <protection locked="0"/>
    </xf>
    <xf numFmtId="37" fontId="8" fillId="0" borderId="14" xfId="0" applyNumberFormat="1" applyFont="1" applyBorder="1" applyAlignment="1" applyProtection="1">
      <alignment horizontal="left"/>
      <protection locked="0"/>
    </xf>
    <xf numFmtId="176" fontId="8" fillId="0" borderId="13" xfId="0" applyNumberFormat="1" applyFont="1" applyBorder="1" applyAlignment="1" applyProtection="1">
      <alignment horizontal="left"/>
      <protection locked="0"/>
    </xf>
    <xf numFmtId="176" fontId="8" fillId="0" borderId="0" xfId="0" applyNumberFormat="1" applyFont="1" applyAlignment="1" applyProtection="1">
      <alignment horizontal="left"/>
      <protection locked="0"/>
    </xf>
    <xf numFmtId="37" fontId="8" fillId="0" borderId="0" xfId="0" applyNumberFormat="1" applyFont="1" applyAlignment="1" applyProtection="1">
      <alignment horizontal="right"/>
      <protection locked="0"/>
    </xf>
    <xf numFmtId="37" fontId="8" fillId="0" borderId="0" xfId="0" applyNumberFormat="1" applyFont="1" applyAlignment="1" applyProtection="1">
      <alignment horizontal="right" indent="1"/>
      <protection locked="0"/>
    </xf>
    <xf numFmtId="37" fontId="12" fillId="33" borderId="66" xfId="0" applyNumberFormat="1" applyFont="1" applyFill="1" applyBorder="1" applyAlignment="1">
      <alignment vertical="center"/>
    </xf>
    <xf numFmtId="0" fontId="15" fillId="0" borderId="63" xfId="0" applyFont="1" applyBorder="1" applyAlignment="1" applyProtection="1">
      <alignment vertical="center"/>
      <protection locked="0"/>
    </xf>
    <xf numFmtId="37" fontId="8" fillId="0" borderId="67" xfId="0" applyNumberFormat="1" applyFont="1" applyBorder="1" applyAlignment="1" applyProtection="1">
      <alignment horizontal="center" vertical="center"/>
      <protection locked="0"/>
    </xf>
    <xf numFmtId="37" fontId="8" fillId="0" borderId="0" xfId="0" applyNumberFormat="1" applyFont="1" applyBorder="1" applyAlignment="1" applyProtection="1">
      <alignment horizontal="center" vertical="center"/>
      <protection locked="0"/>
    </xf>
    <xf numFmtId="0" fontId="8" fillId="0" borderId="0" xfId="0" applyFont="1" applyBorder="1" applyAlignment="1" applyProtection="1">
      <alignment vertical="top"/>
      <protection locked="0"/>
    </xf>
    <xf numFmtId="179" fontId="8" fillId="0" borderId="0" xfId="60" applyNumberFormat="1" applyFont="1" applyBorder="1" applyAlignment="1" applyProtection="1">
      <alignment vertical="top"/>
      <protection locked="0"/>
    </xf>
    <xf numFmtId="0" fontId="8" fillId="0" borderId="11" xfId="0" applyFont="1" applyBorder="1" applyAlignment="1" applyProtection="1">
      <alignment vertical="top"/>
      <protection locked="0"/>
    </xf>
    <xf numFmtId="179" fontId="8" fillId="0" borderId="11" xfId="60" applyNumberFormat="1" applyFont="1" applyBorder="1" applyAlignment="1" applyProtection="1">
      <alignment vertical="top"/>
      <protection locked="0"/>
    </xf>
    <xf numFmtId="0" fontId="85" fillId="0" borderId="0" xfId="53" applyFont="1" applyBorder="1" applyAlignment="1" applyProtection="1">
      <alignment/>
      <protection/>
    </xf>
    <xf numFmtId="37" fontId="86" fillId="0" borderId="0" xfId="53" applyNumberFormat="1" applyFont="1" applyBorder="1" applyAlignment="1" applyProtection="1">
      <alignment/>
      <protection/>
    </xf>
    <xf numFmtId="0" fontId="15" fillId="0" borderId="68" xfId="0" applyFont="1" applyBorder="1" applyAlignment="1" applyProtection="1">
      <alignment/>
      <protection/>
    </xf>
    <xf numFmtId="37" fontId="32" fillId="0" borderId="0" xfId="0" applyNumberFormat="1" applyFont="1" applyAlignment="1">
      <alignment horizontal="right"/>
    </xf>
    <xf numFmtId="37" fontId="32" fillId="0" borderId="0" xfId="0" applyNumberFormat="1" applyFont="1" applyAlignment="1">
      <alignment horizontal="right" vertical="top"/>
    </xf>
    <xf numFmtId="37" fontId="8" fillId="0" borderId="0" xfId="0" applyNumberFormat="1" applyFont="1" applyBorder="1" applyAlignment="1" applyProtection="1" quotePrefix="1">
      <alignment horizontal="left" vertical="top"/>
      <protection locked="0"/>
    </xf>
    <xf numFmtId="0" fontId="15" fillId="0" borderId="0" xfId="0" applyFont="1" applyBorder="1" applyAlignment="1" applyProtection="1">
      <alignment vertical="top"/>
      <protection locked="0"/>
    </xf>
    <xf numFmtId="0" fontId="80" fillId="0" borderId="0" xfId="0" applyFont="1" applyBorder="1" applyAlignment="1" applyProtection="1">
      <alignment vertical="top"/>
      <protection locked="0"/>
    </xf>
    <xf numFmtId="176" fontId="8" fillId="0" borderId="19" xfId="0" applyNumberFormat="1" applyFont="1" applyBorder="1" applyAlignment="1" applyProtection="1">
      <alignment horizontal="center"/>
      <protection locked="0"/>
    </xf>
    <xf numFmtId="176" fontId="8" fillId="0" borderId="38" xfId="0" applyNumberFormat="1" applyFont="1" applyBorder="1" applyAlignment="1" applyProtection="1">
      <alignment horizontal="center"/>
      <protection locked="0"/>
    </xf>
    <xf numFmtId="176" fontId="8" fillId="0" borderId="26" xfId="0" applyNumberFormat="1" applyFont="1" applyBorder="1" applyAlignment="1">
      <alignment horizontal="center"/>
    </xf>
    <xf numFmtId="0" fontId="8" fillId="0" borderId="0" xfId="0" applyNumberFormat="1" applyFont="1" applyAlignment="1" applyProtection="1">
      <alignment horizontal="left" vertical="top"/>
      <protection locked="0"/>
    </xf>
    <xf numFmtId="37" fontId="8" fillId="0" borderId="0" xfId="0" applyNumberFormat="1" applyFont="1" applyAlignment="1" applyProtection="1" quotePrefix="1">
      <alignment horizontal="left" vertical="center"/>
      <protection/>
    </xf>
    <xf numFmtId="37" fontId="8" fillId="0" borderId="0" xfId="0" applyNumberFormat="1" applyFont="1" applyAlignment="1" applyProtection="1" quotePrefix="1">
      <alignment horizontal="left" vertical="top"/>
      <protection/>
    </xf>
    <xf numFmtId="37" fontId="8" fillId="0" borderId="0" xfId="0" applyNumberFormat="1" applyFont="1" applyFill="1" applyAlignment="1" applyProtection="1">
      <alignment vertical="center"/>
      <protection locked="0"/>
    </xf>
    <xf numFmtId="37" fontId="22" fillId="0" borderId="0" xfId="0" applyNumberFormat="1" applyFont="1" applyFill="1" applyAlignment="1">
      <alignment horizontal="centerContinuous" vertical="center"/>
    </xf>
    <xf numFmtId="37" fontId="8" fillId="0" borderId="0" xfId="0" applyNumberFormat="1" applyFont="1" applyFill="1" applyAlignment="1">
      <alignment horizontal="centerContinuous" vertical="center"/>
    </xf>
    <xf numFmtId="0" fontId="15" fillId="0" borderId="0" xfId="0" applyFont="1" applyFill="1" applyAlignment="1">
      <alignment horizontal="centerContinuous" vertical="center"/>
    </xf>
    <xf numFmtId="0" fontId="15" fillId="0" borderId="0" xfId="0" applyFont="1" applyFill="1" applyAlignment="1" applyProtection="1">
      <alignment vertical="center"/>
      <protection locked="0"/>
    </xf>
    <xf numFmtId="37" fontId="12" fillId="0" borderId="0" xfId="0" applyNumberFormat="1" applyFont="1" applyBorder="1" applyAlignment="1">
      <alignment vertical="center"/>
    </xf>
    <xf numFmtId="37" fontId="12" fillId="0" borderId="25" xfId="0" applyNumberFormat="1" applyFont="1" applyBorder="1" applyAlignment="1">
      <alignment/>
    </xf>
    <xf numFmtId="0" fontId="8" fillId="0" borderId="11" xfId="0" applyFont="1" applyBorder="1" applyAlignment="1">
      <alignment/>
    </xf>
    <xf numFmtId="37" fontId="12" fillId="0" borderId="66" xfId="0" applyNumberFormat="1" applyFont="1" applyBorder="1" applyAlignment="1" applyProtection="1">
      <alignment vertical="center"/>
      <protection locked="0"/>
    </xf>
    <xf numFmtId="37" fontId="12" fillId="0" borderId="22" xfId="0" applyNumberFormat="1" applyFont="1" applyBorder="1" applyAlignment="1" applyProtection="1">
      <alignment vertical="center"/>
      <protection locked="0"/>
    </xf>
    <xf numFmtId="37" fontId="27" fillId="0" borderId="0" xfId="0" applyNumberFormat="1" applyFont="1" applyAlignment="1">
      <alignment horizontal="center"/>
    </xf>
    <xf numFmtId="37" fontId="9" fillId="0" borderId="0" xfId="0" applyNumberFormat="1" applyFont="1" applyAlignment="1">
      <alignment horizontal="center" vertical="center"/>
    </xf>
    <xf numFmtId="176" fontId="27" fillId="0" borderId="0" xfId="0" applyNumberFormat="1" applyFont="1" applyAlignment="1">
      <alignment horizontal="center"/>
    </xf>
    <xf numFmtId="37" fontId="8" fillId="0" borderId="65" xfId="0" applyNumberFormat="1" applyFont="1" applyBorder="1" applyAlignment="1" applyProtection="1">
      <alignment horizontal="left"/>
      <protection locked="0"/>
    </xf>
    <xf numFmtId="37" fontId="8" fillId="0" borderId="69" xfId="0" applyNumberFormat="1" applyFont="1" applyBorder="1" applyAlignment="1" applyProtection="1">
      <alignment horizontal="left"/>
      <protection locked="0"/>
    </xf>
    <xf numFmtId="176" fontId="8" fillId="0" borderId="65" xfId="0" applyNumberFormat="1" applyFont="1" applyBorder="1" applyAlignment="1" applyProtection="1">
      <alignment horizontal="left"/>
      <protection locked="0"/>
    </xf>
    <xf numFmtId="176" fontId="8" fillId="0" borderId="69" xfId="0" applyNumberFormat="1" applyFont="1" applyBorder="1" applyAlignment="1" applyProtection="1">
      <alignment horizontal="left"/>
      <protection locked="0"/>
    </xf>
    <xf numFmtId="37" fontId="8" fillId="0" borderId="63" xfId="0" applyNumberFormat="1" applyFont="1" applyBorder="1" applyAlignment="1" applyProtection="1">
      <alignment horizontal="left"/>
      <protection locked="0"/>
    </xf>
    <xf numFmtId="37" fontId="8" fillId="0" borderId="65" xfId="0" applyNumberFormat="1" applyFont="1" applyBorder="1" applyAlignment="1" applyProtection="1">
      <alignment/>
      <protection locked="0"/>
    </xf>
    <xf numFmtId="37" fontId="8" fillId="0" borderId="63" xfId="0" applyNumberFormat="1" applyFont="1" applyBorder="1" applyAlignment="1" applyProtection="1">
      <alignment/>
      <protection locked="0"/>
    </xf>
    <xf numFmtId="37" fontId="8" fillId="0" borderId="69" xfId="0" applyNumberFormat="1" applyFont="1" applyBorder="1" applyAlignment="1" applyProtection="1">
      <alignment/>
      <protection locked="0"/>
    </xf>
    <xf numFmtId="0" fontId="8" fillId="0" borderId="10" xfId="0" applyFont="1" applyBorder="1" applyAlignment="1" applyProtection="1">
      <alignment horizontal="left"/>
      <protection locked="0"/>
    </xf>
    <xf numFmtId="0" fontId="8" fillId="0" borderId="11" xfId="0" applyFont="1" applyBorder="1" applyAlignment="1" applyProtection="1">
      <alignment horizontal="left"/>
      <protection locked="0"/>
    </xf>
    <xf numFmtId="0" fontId="8" fillId="0" borderId="12" xfId="0" applyFont="1" applyBorder="1" applyAlignment="1" applyProtection="1">
      <alignment horizontal="left"/>
      <protection locked="0"/>
    </xf>
    <xf numFmtId="0" fontId="8" fillId="0" borderId="13" xfId="0" applyFont="1" applyBorder="1" applyAlignment="1" applyProtection="1">
      <alignment horizontal="left"/>
      <protection locked="0"/>
    </xf>
    <xf numFmtId="0" fontId="8" fillId="0" borderId="0" xfId="0" applyFont="1" applyBorder="1" applyAlignment="1" applyProtection="1">
      <alignment horizontal="left"/>
      <protection locked="0"/>
    </xf>
    <xf numFmtId="0" fontId="8" fillId="0" borderId="14" xfId="0" applyFont="1" applyBorder="1" applyAlignment="1" applyProtection="1">
      <alignment horizontal="left"/>
      <protection locked="0"/>
    </xf>
    <xf numFmtId="0" fontId="8" fillId="0" borderId="70" xfId="0" applyFont="1" applyBorder="1" applyAlignment="1" applyProtection="1">
      <alignment horizontal="left"/>
      <protection locked="0"/>
    </xf>
    <xf numFmtId="0" fontId="8" fillId="0" borderId="21" xfId="0" applyFont="1" applyBorder="1" applyAlignment="1" applyProtection="1">
      <alignment horizontal="left"/>
      <protection locked="0"/>
    </xf>
    <xf numFmtId="0" fontId="8" fillId="0" borderId="20" xfId="0" applyFont="1" applyBorder="1" applyAlignment="1" applyProtection="1">
      <alignment horizontal="left"/>
      <protection locked="0"/>
    </xf>
    <xf numFmtId="0" fontId="8" fillId="0" borderId="70" xfId="0" applyFont="1" applyBorder="1" applyAlignment="1" applyProtection="1">
      <alignment horizontal="left" vertical="top"/>
      <protection locked="0"/>
    </xf>
    <xf numFmtId="0" fontId="8" fillId="0" borderId="21" xfId="0" applyFont="1" applyBorder="1" applyAlignment="1" applyProtection="1">
      <alignment horizontal="left" vertical="top"/>
      <protection locked="0"/>
    </xf>
    <xf numFmtId="0" fontId="8" fillId="0" borderId="20" xfId="0" applyFont="1" applyBorder="1" applyAlignment="1" applyProtection="1">
      <alignment horizontal="left" vertical="top"/>
      <protection locked="0"/>
    </xf>
    <xf numFmtId="0" fontId="8" fillId="0" borderId="10" xfId="0" applyFont="1" applyBorder="1" applyAlignment="1" applyProtection="1">
      <alignment horizontal="left" vertical="top"/>
      <protection locked="0"/>
    </xf>
    <xf numFmtId="0" fontId="8" fillId="0" borderId="11" xfId="0" applyFont="1" applyBorder="1" applyAlignment="1" applyProtection="1">
      <alignment horizontal="left" vertical="top"/>
      <protection locked="0"/>
    </xf>
    <xf numFmtId="0" fontId="8" fillId="0" borderId="12" xfId="0" applyFont="1" applyBorder="1" applyAlignment="1" applyProtection="1">
      <alignment horizontal="left" vertical="top"/>
      <protection locked="0"/>
    </xf>
    <xf numFmtId="37" fontId="8" fillId="0" borderId="70" xfId="0" applyNumberFormat="1" applyFont="1" applyBorder="1" applyAlignment="1" applyProtection="1">
      <alignment horizontal="left" vertical="center"/>
      <protection locked="0"/>
    </xf>
    <xf numFmtId="37" fontId="8" fillId="0" borderId="21" xfId="0" applyNumberFormat="1" applyFont="1" applyBorder="1" applyAlignment="1" applyProtection="1">
      <alignment horizontal="left" vertical="center"/>
      <protection locked="0"/>
    </xf>
    <xf numFmtId="37" fontId="8" fillId="0" borderId="20" xfId="0" applyNumberFormat="1" applyFont="1" applyBorder="1" applyAlignment="1" applyProtection="1">
      <alignment horizontal="left" vertical="center"/>
      <protection locked="0"/>
    </xf>
    <xf numFmtId="37" fontId="12" fillId="0" borderId="65" xfId="0" applyNumberFormat="1" applyFont="1" applyBorder="1" applyAlignment="1" applyProtection="1">
      <alignment vertical="center"/>
      <protection locked="0"/>
    </xf>
    <xf numFmtId="37" fontId="12" fillId="0" borderId="63" xfId="0" applyNumberFormat="1" applyFont="1" applyBorder="1" applyAlignment="1" applyProtection="1">
      <alignment vertical="center"/>
      <protection locked="0"/>
    </xf>
    <xf numFmtId="37" fontId="12" fillId="0" borderId="71" xfId="0" applyNumberFormat="1" applyFont="1" applyBorder="1" applyAlignment="1" applyProtection="1">
      <alignment vertical="center"/>
      <protection locked="0"/>
    </xf>
    <xf numFmtId="37" fontId="12" fillId="0" borderId="72" xfId="0" applyNumberFormat="1" applyFont="1" applyBorder="1" applyAlignment="1" applyProtection="1">
      <alignment vertical="center"/>
      <protection locked="0"/>
    </xf>
    <xf numFmtId="37" fontId="12" fillId="0" borderId="69" xfId="0" applyNumberFormat="1" applyFont="1" applyBorder="1" applyAlignment="1" applyProtection="1">
      <alignment vertical="center"/>
      <protection locked="0"/>
    </xf>
    <xf numFmtId="37" fontId="8" fillId="0" borderId="10" xfId="0" applyNumberFormat="1" applyFont="1" applyBorder="1" applyAlignment="1" applyProtection="1">
      <alignment horizontal="left" vertical="center"/>
      <protection locked="0"/>
    </xf>
    <xf numFmtId="37" fontId="8" fillId="0" borderId="11" xfId="0" applyNumberFormat="1" applyFont="1" applyBorder="1" applyAlignment="1" applyProtection="1">
      <alignment horizontal="left" vertical="center"/>
      <protection locked="0"/>
    </xf>
    <xf numFmtId="37" fontId="8" fillId="0" borderId="12" xfId="0" applyNumberFormat="1" applyFont="1" applyBorder="1" applyAlignment="1" applyProtection="1">
      <alignment horizontal="left" vertical="center"/>
      <protection locked="0"/>
    </xf>
    <xf numFmtId="176" fontId="8" fillId="0" borderId="0" xfId="0" applyNumberFormat="1" applyFont="1" applyAlignment="1">
      <alignment horizontal="left" vertical="top"/>
    </xf>
    <xf numFmtId="37" fontId="8" fillId="0" borderId="65" xfId="0" applyNumberFormat="1" applyFont="1" applyBorder="1" applyAlignment="1" applyProtection="1">
      <alignment vertical="center"/>
      <protection locked="0"/>
    </xf>
    <xf numFmtId="37" fontId="8" fillId="0" borderId="63" xfId="0" applyNumberFormat="1" applyFont="1" applyBorder="1" applyAlignment="1" applyProtection="1">
      <alignment vertical="center"/>
      <protection locked="0"/>
    </xf>
    <xf numFmtId="37" fontId="8" fillId="0" borderId="69" xfId="0" applyNumberFormat="1" applyFont="1" applyBorder="1" applyAlignment="1" applyProtection="1">
      <alignment vertical="center"/>
      <protection locked="0"/>
    </xf>
    <xf numFmtId="176" fontId="8" fillId="0" borderId="0" xfId="0" applyNumberFormat="1" applyFont="1" applyAlignment="1">
      <alignment horizontal="right" vertical="top"/>
    </xf>
    <xf numFmtId="37" fontId="12" fillId="33" borderId="65" xfId="0" applyNumberFormat="1" applyFont="1" applyFill="1" applyBorder="1" applyAlignment="1">
      <alignment vertical="center"/>
    </xf>
    <xf numFmtId="37" fontId="12" fillId="33" borderId="63" xfId="0" applyNumberFormat="1" applyFont="1" applyFill="1" applyBorder="1" applyAlignment="1">
      <alignment vertical="center"/>
    </xf>
    <xf numFmtId="37" fontId="12" fillId="33" borderId="71" xfId="0" applyNumberFormat="1" applyFont="1" applyFill="1" applyBorder="1" applyAlignment="1">
      <alignment vertical="center"/>
    </xf>
    <xf numFmtId="37" fontId="12" fillId="33" borderId="72" xfId="0" applyNumberFormat="1" applyFont="1" applyFill="1" applyBorder="1" applyAlignment="1">
      <alignment vertical="center"/>
    </xf>
    <xf numFmtId="37" fontId="12" fillId="33" borderId="69" xfId="0" applyNumberFormat="1" applyFont="1" applyFill="1" applyBorder="1" applyAlignment="1">
      <alignment vertical="center"/>
    </xf>
    <xf numFmtId="37" fontId="8" fillId="0" borderId="10" xfId="0" applyNumberFormat="1" applyFont="1" applyBorder="1" applyAlignment="1" applyProtection="1">
      <alignment/>
      <protection locked="0"/>
    </xf>
    <xf numFmtId="37" fontId="8" fillId="0" borderId="11" xfId="0" applyNumberFormat="1" applyFont="1" applyBorder="1" applyAlignment="1" applyProtection="1">
      <alignment/>
      <protection locked="0"/>
    </xf>
    <xf numFmtId="37" fontId="8" fillId="0" borderId="12" xfId="0" applyNumberFormat="1" applyFont="1" applyBorder="1" applyAlignment="1" applyProtection="1">
      <alignment/>
      <protection locked="0"/>
    </xf>
    <xf numFmtId="37" fontId="8" fillId="0" borderId="13" xfId="0" applyNumberFormat="1" applyFont="1" applyBorder="1" applyAlignment="1" applyProtection="1">
      <alignment/>
      <protection locked="0"/>
    </xf>
    <xf numFmtId="37" fontId="8" fillId="0" borderId="0" xfId="0" applyNumberFormat="1" applyFont="1" applyBorder="1" applyAlignment="1" applyProtection="1">
      <alignment/>
      <protection locked="0"/>
    </xf>
    <xf numFmtId="37" fontId="8" fillId="0" borderId="14" xfId="0" applyNumberFormat="1" applyFont="1" applyBorder="1" applyAlignment="1" applyProtection="1">
      <alignment/>
      <protection locked="0"/>
    </xf>
    <xf numFmtId="37" fontId="8" fillId="0" borderId="70" xfId="0" applyNumberFormat="1" applyFont="1" applyBorder="1" applyAlignment="1" applyProtection="1">
      <alignment/>
      <protection locked="0"/>
    </xf>
    <xf numFmtId="37" fontId="8" fillId="0" borderId="21" xfId="0" applyNumberFormat="1" applyFont="1" applyBorder="1" applyAlignment="1" applyProtection="1">
      <alignment/>
      <protection locked="0"/>
    </xf>
    <xf numFmtId="37" fontId="8" fillId="0" borderId="20" xfId="0" applyNumberFormat="1" applyFont="1" applyBorder="1" applyAlignment="1" applyProtection="1">
      <alignment/>
      <protection locked="0"/>
    </xf>
    <xf numFmtId="37" fontId="8" fillId="0" borderId="41" xfId="0" applyNumberFormat="1" applyFont="1" applyBorder="1" applyAlignment="1">
      <alignment horizontal="right"/>
    </xf>
    <xf numFmtId="37" fontId="8" fillId="0" borderId="17" xfId="0" applyNumberFormat="1" applyFont="1" applyBorder="1" applyAlignment="1">
      <alignment horizontal="right"/>
    </xf>
    <xf numFmtId="37" fontId="8" fillId="0" borderId="18" xfId="0" applyNumberFormat="1" applyFont="1" applyBorder="1" applyAlignment="1">
      <alignment horizontal="right"/>
    </xf>
    <xf numFmtId="37" fontId="8" fillId="0" borderId="33" xfId="0" applyNumberFormat="1" applyFont="1" applyBorder="1" applyAlignment="1">
      <alignment horizontal="right"/>
    </xf>
    <xf numFmtId="37" fontId="8" fillId="0" borderId="0" xfId="0" applyNumberFormat="1" applyFont="1" applyBorder="1" applyAlignment="1">
      <alignment horizontal="right"/>
    </xf>
    <xf numFmtId="37" fontId="8" fillId="0" borderId="19" xfId="0" applyNumberFormat="1" applyFont="1" applyBorder="1" applyAlignment="1">
      <alignment horizontal="right"/>
    </xf>
    <xf numFmtId="0" fontId="15" fillId="0" borderId="33" xfId="0" applyFont="1" applyBorder="1" applyAlignment="1" applyProtection="1" quotePrefix="1">
      <alignment horizontal="right"/>
      <protection locked="0"/>
    </xf>
    <xf numFmtId="0" fontId="15" fillId="0" borderId="0" xfId="0" applyFont="1" applyBorder="1" applyAlignment="1" applyProtection="1" quotePrefix="1">
      <alignment horizontal="right"/>
      <protection locked="0"/>
    </xf>
    <xf numFmtId="0" fontId="15" fillId="0" borderId="19" xfId="0" applyFont="1" applyBorder="1" applyAlignment="1" applyProtection="1" quotePrefix="1">
      <alignment horizontal="right"/>
      <protection locked="0"/>
    </xf>
    <xf numFmtId="37" fontId="8" fillId="0" borderId="65" xfId="0" applyNumberFormat="1" applyFont="1" applyBorder="1" applyAlignment="1">
      <alignment horizontal="center"/>
    </xf>
    <xf numFmtId="37" fontId="8" fillId="0" borderId="69" xfId="0" applyNumberFormat="1" applyFont="1" applyBorder="1" applyAlignment="1">
      <alignment horizontal="center"/>
    </xf>
    <xf numFmtId="37" fontId="8" fillId="0" borderId="70" xfId="0" applyNumberFormat="1" applyFont="1" applyBorder="1" applyAlignment="1">
      <alignment horizontal="center"/>
    </xf>
    <xf numFmtId="37" fontId="8" fillId="0" borderId="20" xfId="0" applyNumberFormat="1" applyFont="1" applyBorder="1" applyAlignment="1">
      <alignment horizontal="center"/>
    </xf>
    <xf numFmtId="37" fontId="8" fillId="0" borderId="73" xfId="0" applyNumberFormat="1" applyFont="1" applyBorder="1" applyAlignment="1" applyProtection="1">
      <alignment horizontal="right"/>
      <protection/>
    </xf>
    <xf numFmtId="37" fontId="8" fillId="0" borderId="74" xfId="0" applyNumberFormat="1" applyFont="1" applyBorder="1" applyAlignment="1" applyProtection="1">
      <alignment horizontal="right"/>
      <protection/>
    </xf>
    <xf numFmtId="37" fontId="8" fillId="0" borderId="0" xfId="0" applyNumberFormat="1" applyFont="1" applyAlignment="1">
      <alignment wrapText="1"/>
    </xf>
    <xf numFmtId="176" fontId="8" fillId="0" borderId="0" xfId="0" applyNumberFormat="1" applyFont="1" applyAlignment="1">
      <alignment horizontal="left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3</xdr:col>
      <xdr:colOff>1190625</xdr:colOff>
      <xdr:row>3</xdr:row>
      <xdr:rowOff>228600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4438650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hyperlink" Target="https://dfr.vermont.gov/document/authorized-reinsurers-12312021" TargetMode="External" /><Relationship Id="rId2" Type="http://schemas.openxmlformats.org/officeDocument/2006/relationships/hyperlink" Target="mailto:dfr.captivemail@vermont.gov" TargetMode="External" /><Relationship Id="rId3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1:N40"/>
  <sheetViews>
    <sheetView tabSelected="1" zoomScalePageLayoutView="0" workbookViewId="0" topLeftCell="A1">
      <selection activeCell="K16" sqref="K16"/>
    </sheetView>
  </sheetViews>
  <sheetFormatPr defaultColWidth="8.796875" defaultRowHeight="15"/>
  <cols>
    <col min="1" max="2" width="16.59765625" style="1" customWidth="1"/>
    <col min="3" max="3" width="0.8984375" style="1" customWidth="1"/>
    <col min="4" max="5" width="16.59765625" style="1" customWidth="1"/>
    <col min="6" max="6" width="2.19921875" style="1" customWidth="1"/>
    <col min="7" max="8" width="16.59765625" style="1" customWidth="1"/>
    <col min="10" max="10" width="23.3984375" style="0" customWidth="1"/>
    <col min="11" max="11" width="13.69921875" style="0" customWidth="1"/>
  </cols>
  <sheetData>
    <row r="1" spans="1:10" ht="19.5">
      <c r="A1" s="259" t="s">
        <v>1</v>
      </c>
      <c r="B1" s="259" t="s">
        <v>1</v>
      </c>
      <c r="C1" s="259"/>
      <c r="D1" s="259"/>
      <c r="E1" s="260"/>
      <c r="F1" s="261"/>
      <c r="G1" s="262"/>
      <c r="H1" s="286" t="s">
        <v>356</v>
      </c>
      <c r="J1" s="168" t="s">
        <v>355</v>
      </c>
    </row>
    <row r="2" spans="1:10" ht="27">
      <c r="A2" s="259"/>
      <c r="B2" s="259" t="s">
        <v>1</v>
      </c>
      <c r="C2" s="259"/>
      <c r="D2" s="259"/>
      <c r="E2" s="259"/>
      <c r="F2" s="259"/>
      <c r="G2" s="263"/>
      <c r="H2" s="287" t="s">
        <v>349</v>
      </c>
      <c r="J2" s="168" t="s">
        <v>360</v>
      </c>
    </row>
    <row r="3" spans="1:10" ht="27.75" thickBot="1">
      <c r="A3" s="259"/>
      <c r="B3" s="259" t="s">
        <v>1</v>
      </c>
      <c r="C3" s="259"/>
      <c r="D3" s="259"/>
      <c r="E3" s="259"/>
      <c r="F3" s="259"/>
      <c r="G3" s="263"/>
      <c r="H3" s="259"/>
      <c r="J3" s="168" t="s">
        <v>324</v>
      </c>
    </row>
    <row r="4" spans="1:14" ht="20.25" thickBot="1">
      <c r="A4" s="259"/>
      <c r="B4" s="259"/>
      <c r="C4" s="259"/>
      <c r="D4" s="259"/>
      <c r="E4" s="259"/>
      <c r="F4" s="259"/>
      <c r="G4" s="260" t="s">
        <v>15</v>
      </c>
      <c r="H4" s="264" t="str">
        <f>UPPER(+K7)</f>
        <v>0000</v>
      </c>
      <c r="J4" s="4" t="s">
        <v>345</v>
      </c>
      <c r="K4" s="5"/>
      <c r="L4" s="5"/>
      <c r="M4" s="5"/>
      <c r="N4" s="6"/>
    </row>
    <row r="5" spans="1:14" ht="18">
      <c r="A5" s="259"/>
      <c r="B5" s="259"/>
      <c r="C5" s="259"/>
      <c r="D5" s="259"/>
      <c r="E5" s="259"/>
      <c r="F5" s="259"/>
      <c r="G5" s="259"/>
      <c r="H5" s="259"/>
      <c r="J5" s="7" t="s">
        <v>346</v>
      </c>
      <c r="N5" s="8"/>
    </row>
    <row r="6" spans="1:14" ht="18">
      <c r="A6" s="307" t="s">
        <v>3</v>
      </c>
      <c r="B6" s="307"/>
      <c r="C6" s="307"/>
      <c r="D6" s="307"/>
      <c r="E6" s="307"/>
      <c r="F6" s="307"/>
      <c r="G6" s="307"/>
      <c r="H6" s="307"/>
      <c r="J6" s="9"/>
      <c r="N6" s="8"/>
    </row>
    <row r="7" spans="1:14" ht="18">
      <c r="A7" s="307" t="s">
        <v>5</v>
      </c>
      <c r="B7" s="307"/>
      <c r="C7" s="307"/>
      <c r="D7" s="307"/>
      <c r="E7" s="307"/>
      <c r="F7" s="307"/>
      <c r="G7" s="307"/>
      <c r="H7" s="307"/>
      <c r="J7" s="265" t="s">
        <v>274</v>
      </c>
      <c r="K7" s="149" t="s">
        <v>314</v>
      </c>
      <c r="L7" s="16"/>
      <c r="M7" s="17"/>
      <c r="N7" s="8"/>
    </row>
    <row r="8" spans="1:14" ht="18">
      <c r="A8" s="307" t="str">
        <f>UPPER(K8)</f>
        <v>CAPTIVE INSURANCE COMPANY</v>
      </c>
      <c r="B8" s="307"/>
      <c r="C8" s="307"/>
      <c r="D8" s="307"/>
      <c r="E8" s="307"/>
      <c r="F8" s="307"/>
      <c r="G8" s="307"/>
      <c r="H8" s="307"/>
      <c r="J8" s="266" t="s">
        <v>272</v>
      </c>
      <c r="K8" s="148" t="s">
        <v>359</v>
      </c>
      <c r="M8" s="19"/>
      <c r="N8" s="8"/>
    </row>
    <row r="9" spans="1:14" ht="18">
      <c r="A9" s="307" t="str">
        <f>UPPER(K9)</f>
        <v>CELL NAME/NUMBER</v>
      </c>
      <c r="B9" s="307"/>
      <c r="C9" s="307"/>
      <c r="D9" s="307"/>
      <c r="E9" s="307"/>
      <c r="F9" s="307"/>
      <c r="G9" s="307"/>
      <c r="H9" s="307"/>
      <c r="J9" s="266" t="s">
        <v>348</v>
      </c>
      <c r="K9" s="257" t="s">
        <v>354</v>
      </c>
      <c r="L9" s="3"/>
      <c r="M9" s="19"/>
      <c r="N9" s="8"/>
    </row>
    <row r="10" spans="1:14" ht="18">
      <c r="A10" s="309">
        <f>+K10</f>
        <v>45291</v>
      </c>
      <c r="B10" s="309"/>
      <c r="C10" s="309"/>
      <c r="D10" s="309"/>
      <c r="E10" s="309"/>
      <c r="F10" s="309"/>
      <c r="G10" s="309"/>
      <c r="H10" s="309"/>
      <c r="J10" s="266" t="s">
        <v>347</v>
      </c>
      <c r="K10" s="249">
        <v>45291</v>
      </c>
      <c r="L10" s="10"/>
      <c r="M10" s="19"/>
      <c r="N10" s="8"/>
    </row>
    <row r="11" spans="1:14" ht="30.75" thickBot="1">
      <c r="A11" s="11"/>
      <c r="B11" s="11"/>
      <c r="C11" s="11"/>
      <c r="D11" s="11"/>
      <c r="E11" s="11"/>
      <c r="F11" s="11"/>
      <c r="G11" s="11"/>
      <c r="H11" s="11"/>
      <c r="J11" s="267" t="s">
        <v>357</v>
      </c>
      <c r="K11" s="249">
        <v>44926</v>
      </c>
      <c r="L11" s="250"/>
      <c r="M11" s="251"/>
      <c r="N11" s="20"/>
    </row>
    <row r="12" spans="1:14" ht="18.75" thickBot="1">
      <c r="A12" s="12" t="s">
        <v>273</v>
      </c>
      <c r="B12" s="13"/>
      <c r="C12" s="13"/>
      <c r="D12" s="13"/>
      <c r="E12" s="13"/>
      <c r="F12" s="13"/>
      <c r="G12" s="13"/>
      <c r="H12" s="13"/>
      <c r="J12" s="268" t="s">
        <v>358</v>
      </c>
      <c r="K12" s="258">
        <f>+$K$10+75</f>
        <v>45366</v>
      </c>
      <c r="L12" s="250"/>
      <c r="M12" s="251"/>
      <c r="N12" s="20"/>
    </row>
    <row r="13" spans="1:8" ht="17.25" thickBot="1" thickTop="1">
      <c r="A13" s="14"/>
      <c r="B13" s="14"/>
      <c r="C13" s="14"/>
      <c r="D13" s="14"/>
      <c r="E13" s="14"/>
      <c r="F13" s="14"/>
      <c r="G13" s="14"/>
      <c r="H13" s="14"/>
    </row>
    <row r="14" spans="1:8" ht="18" customHeight="1" thickBot="1">
      <c r="A14" s="15" t="s">
        <v>375</v>
      </c>
      <c r="B14" s="15"/>
      <c r="C14" s="15"/>
      <c r="D14" s="15"/>
      <c r="E14" s="269"/>
      <c r="F14" s="270"/>
      <c r="G14" s="310"/>
      <c r="H14" s="311"/>
    </row>
    <row r="15" spans="1:8" ht="18" customHeight="1" thickBot="1">
      <c r="A15" s="15" t="s">
        <v>381</v>
      </c>
      <c r="B15" s="18"/>
      <c r="C15" s="15"/>
      <c r="D15" s="15"/>
      <c r="E15" s="271"/>
      <c r="F15" s="272"/>
      <c r="G15" s="312"/>
      <c r="H15" s="313"/>
    </row>
    <row r="16" spans="1:8" ht="18" customHeight="1" thickBot="1">
      <c r="A16" s="308" t="s">
        <v>275</v>
      </c>
      <c r="B16" s="308"/>
      <c r="C16" s="308"/>
      <c r="D16" s="308"/>
      <c r="E16" s="308"/>
      <c r="F16" s="308"/>
      <c r="G16" s="308"/>
      <c r="H16" s="308"/>
    </row>
    <row r="17" spans="1:8" ht="18" customHeight="1" thickBot="1">
      <c r="A17" s="32" t="s">
        <v>9</v>
      </c>
      <c r="B17" s="310"/>
      <c r="C17" s="314"/>
      <c r="D17" s="311"/>
      <c r="E17" s="32" t="s">
        <v>10</v>
      </c>
      <c r="F17" s="315"/>
      <c r="G17" s="316"/>
      <c r="H17" s="317"/>
    </row>
    <row r="18" spans="1:8" ht="18" customHeight="1" thickBot="1">
      <c r="A18" s="32" t="s">
        <v>11</v>
      </c>
      <c r="B18" s="310"/>
      <c r="C18" s="314"/>
      <c r="D18" s="311"/>
      <c r="E18" s="32" t="s">
        <v>10</v>
      </c>
      <c r="F18" s="315"/>
      <c r="G18" s="316"/>
      <c r="H18" s="317"/>
    </row>
    <row r="19" spans="1:8" ht="18" customHeight="1" thickBot="1">
      <c r="A19" s="32" t="s">
        <v>12</v>
      </c>
      <c r="B19" s="310"/>
      <c r="C19" s="314"/>
      <c r="D19" s="311"/>
      <c r="E19" s="32" t="s">
        <v>10</v>
      </c>
      <c r="F19" s="315"/>
      <c r="G19" s="316"/>
      <c r="H19" s="317"/>
    </row>
    <row r="20" spans="1:8" ht="18" customHeight="1" thickBot="1">
      <c r="A20" s="273"/>
      <c r="B20" s="310"/>
      <c r="C20" s="314"/>
      <c r="D20" s="311"/>
      <c r="E20" s="274"/>
      <c r="F20" s="315"/>
      <c r="G20" s="316"/>
      <c r="H20" s="317"/>
    </row>
    <row r="21" spans="1:13" ht="16.5" thickBot="1">
      <c r="A21" s="273"/>
      <c r="B21" s="310"/>
      <c r="C21" s="314"/>
      <c r="D21" s="311"/>
      <c r="E21" s="274"/>
      <c r="F21" s="315"/>
      <c r="G21" s="316"/>
      <c r="H21" s="317"/>
      <c r="J21" s="1"/>
      <c r="K21" s="1"/>
      <c r="L21" s="1"/>
      <c r="M21" s="2"/>
    </row>
    <row r="22" spans="1:13" ht="16.5" thickBot="1">
      <c r="A22" s="273"/>
      <c r="B22" s="310"/>
      <c r="C22" s="314"/>
      <c r="D22" s="311"/>
      <c r="E22" s="274"/>
      <c r="F22" s="315"/>
      <c r="G22" s="316"/>
      <c r="H22" s="317"/>
      <c r="J22" s="1"/>
      <c r="K22" s="1"/>
      <c r="L22" s="1"/>
      <c r="M22" s="2"/>
    </row>
    <row r="23" spans="1:13" ht="18" customHeight="1">
      <c r="A23" s="23"/>
      <c r="B23" s="24"/>
      <c r="C23" s="23"/>
      <c r="D23" s="24"/>
      <c r="E23" s="23"/>
      <c r="F23" s="23"/>
      <c r="G23" s="24"/>
      <c r="H23" s="24"/>
      <c r="J23" s="1"/>
      <c r="K23" s="1"/>
      <c r="L23" s="1"/>
      <c r="M23" s="2"/>
    </row>
    <row r="24" spans="1:13" ht="25.5" customHeight="1" thickBot="1">
      <c r="A24" s="308" t="s">
        <v>276</v>
      </c>
      <c r="B24" s="308"/>
      <c r="C24" s="308"/>
      <c r="D24" s="308"/>
      <c r="E24" s="308"/>
      <c r="F24" s="308"/>
      <c r="G24" s="308"/>
      <c r="H24" s="308"/>
      <c r="J24" s="1"/>
      <c r="K24" s="1"/>
      <c r="L24" s="1"/>
      <c r="M24" s="2"/>
    </row>
    <row r="25" spans="1:8" ht="18" customHeight="1" thickBot="1">
      <c r="A25" s="315"/>
      <c r="B25" s="317"/>
      <c r="C25" s="23"/>
      <c r="D25" s="310"/>
      <c r="E25" s="311"/>
      <c r="F25" s="23"/>
      <c r="G25" s="315"/>
      <c r="H25" s="317"/>
    </row>
    <row r="26" spans="1:10" ht="18" customHeight="1" thickBot="1">
      <c r="A26" s="315"/>
      <c r="B26" s="317"/>
      <c r="C26" s="23"/>
      <c r="D26" s="310"/>
      <c r="E26" s="311"/>
      <c r="F26" s="23"/>
      <c r="G26" s="315"/>
      <c r="H26" s="317"/>
      <c r="J26" s="1"/>
    </row>
    <row r="27" spans="1:8" ht="16.5" thickBot="1">
      <c r="A27" s="315"/>
      <c r="B27" s="317"/>
      <c r="C27" s="23"/>
      <c r="D27" s="310"/>
      <c r="E27" s="311"/>
      <c r="F27" s="23"/>
      <c r="G27" s="315"/>
      <c r="H27" s="317"/>
    </row>
    <row r="28" spans="1:8" ht="16.5" thickBot="1">
      <c r="A28" s="315"/>
      <c r="B28" s="317"/>
      <c r="C28" s="23"/>
      <c r="D28" s="310"/>
      <c r="E28" s="311"/>
      <c r="F28" s="23"/>
      <c r="G28" s="315"/>
      <c r="H28" s="317"/>
    </row>
    <row r="29" spans="1:8" ht="18" customHeight="1" thickBot="1">
      <c r="A29" s="315"/>
      <c r="B29" s="317"/>
      <c r="C29" s="23"/>
      <c r="D29" s="310"/>
      <c r="E29" s="311"/>
      <c r="F29" s="23"/>
      <c r="G29" s="315"/>
      <c r="H29" s="317"/>
    </row>
    <row r="30" spans="1:8" ht="18" customHeight="1">
      <c r="A30" s="14"/>
      <c r="B30" s="14"/>
      <c r="C30" s="15"/>
      <c r="D30" s="14"/>
      <c r="E30" s="14"/>
      <c r="F30" s="15"/>
      <c r="G30" s="14"/>
      <c r="H30" s="14"/>
    </row>
    <row r="31" spans="1:8" ht="18" customHeight="1" thickBot="1">
      <c r="A31" s="25"/>
      <c r="B31" s="25"/>
      <c r="C31" s="25"/>
      <c r="D31" s="25"/>
      <c r="E31" s="25"/>
      <c r="F31" s="25"/>
      <c r="G31" s="25"/>
      <c r="H31" s="25"/>
    </row>
    <row r="32" spans="1:8" ht="18" customHeight="1">
      <c r="A32" s="15" t="s">
        <v>277</v>
      </c>
      <c r="B32" s="18"/>
      <c r="C32" s="18"/>
      <c r="D32" s="18"/>
      <c r="E32" s="18"/>
      <c r="F32" s="18"/>
      <c r="G32" s="18"/>
      <c r="H32" s="18"/>
    </row>
    <row r="33" spans="1:8" ht="18" customHeight="1">
      <c r="A33" s="15" t="s">
        <v>278</v>
      </c>
      <c r="B33" s="18"/>
      <c r="C33" s="18"/>
      <c r="D33" s="18"/>
      <c r="E33" s="18"/>
      <c r="F33" s="18"/>
      <c r="G33" s="18"/>
      <c r="H33" s="18"/>
    </row>
    <row r="34" ht="18" customHeight="1"/>
    <row r="40" spans="1:8" ht="27.75" customHeight="1">
      <c r="A40" s="26"/>
      <c r="B40" s="15"/>
      <c r="C40" s="15"/>
      <c r="D40" s="15"/>
      <c r="E40" s="15"/>
      <c r="F40" s="15"/>
      <c r="G40" s="15"/>
      <c r="H40" s="15"/>
    </row>
    <row r="69" ht="15"/>
  </sheetData>
  <sheetProtection password="DCEC" sheet="1" formatCells="0" formatColumns="0" formatRows="0" insertRows="0" deleteRows="0"/>
  <mergeCells count="36">
    <mergeCell ref="A26:B26"/>
    <mergeCell ref="D26:E26"/>
    <mergeCell ref="G26:H26"/>
    <mergeCell ref="A29:B29"/>
    <mergeCell ref="D29:E29"/>
    <mergeCell ref="G29:H29"/>
    <mergeCell ref="A27:B27"/>
    <mergeCell ref="D27:E27"/>
    <mergeCell ref="G27:H27"/>
    <mergeCell ref="A28:B28"/>
    <mergeCell ref="B21:D21"/>
    <mergeCell ref="F21:H21"/>
    <mergeCell ref="B22:D22"/>
    <mergeCell ref="F22:H22"/>
    <mergeCell ref="A25:B25"/>
    <mergeCell ref="D25:E25"/>
    <mergeCell ref="G25:H25"/>
    <mergeCell ref="D28:E28"/>
    <mergeCell ref="G28:H28"/>
    <mergeCell ref="F17:H17"/>
    <mergeCell ref="B18:D18"/>
    <mergeCell ref="F18:H18"/>
    <mergeCell ref="B19:D19"/>
    <mergeCell ref="F19:H19"/>
    <mergeCell ref="B20:D20"/>
    <mergeCell ref="F20:H20"/>
    <mergeCell ref="A6:H6"/>
    <mergeCell ref="A8:H8"/>
    <mergeCell ref="A9:H9"/>
    <mergeCell ref="A16:H16"/>
    <mergeCell ref="A24:H24"/>
    <mergeCell ref="A10:H10"/>
    <mergeCell ref="A7:H7"/>
    <mergeCell ref="G14:H14"/>
    <mergeCell ref="G15:H15"/>
    <mergeCell ref="B17:D17"/>
  </mergeCells>
  <printOptions/>
  <pageMargins left="0.7" right="0.7" top="0.25" bottom="0.25" header="0.25" footer="0.3"/>
  <pageSetup fitToHeight="1" fitToWidth="1" horizontalDpi="600" verticalDpi="600" orientation="portrait" paperSize="5" scale="73" r:id="rId2"/>
  <ignoredErrors>
    <ignoredError sqref="K7" numberStoredAsText="1"/>
  </ignoredErrors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10">
    <pageSetUpPr fitToPage="1"/>
  </sheetPr>
  <dimension ref="A1:H61"/>
  <sheetViews>
    <sheetView zoomScalePageLayoutView="0" workbookViewId="0" topLeftCell="A1">
      <pane ySplit="12" topLeftCell="A13" activePane="bottomLeft" state="frozen"/>
      <selection pane="topLeft" activeCell="A32" sqref="A32"/>
      <selection pane="bottomLeft" activeCell="B14" sqref="B14"/>
    </sheetView>
  </sheetViews>
  <sheetFormatPr defaultColWidth="8.8984375" defaultRowHeight="15"/>
  <cols>
    <col min="1" max="1" width="34.69921875" style="28" customWidth="1"/>
    <col min="2" max="7" width="15.8984375" style="28" bestFit="1" customWidth="1"/>
    <col min="8" max="8" width="17.69921875" style="28" bestFit="1" customWidth="1"/>
    <col min="9" max="16384" width="8.8984375" style="28" customWidth="1"/>
  </cols>
  <sheetData>
    <row r="1" spans="1:8" ht="24">
      <c r="A1" s="33" t="str">
        <f>JURAT!A9</f>
        <v>CELL NAME/NUMBER</v>
      </c>
      <c r="C1" s="256"/>
      <c r="H1" s="226" t="s">
        <v>328</v>
      </c>
    </row>
    <row r="2" ht="17.25">
      <c r="A2" s="33" t="str">
        <f>+JURAT!H4</f>
        <v>0000</v>
      </c>
    </row>
    <row r="3" ht="17.25">
      <c r="A3" s="253">
        <f>JURAT!A10</f>
        <v>45291</v>
      </c>
    </row>
    <row r="4" ht="17.25">
      <c r="A4" s="253" t="str">
        <f>JURAT!A8</f>
        <v>CAPTIVE INSURANCE COMPANY</v>
      </c>
    </row>
    <row r="5" ht="17.25">
      <c r="A5" s="33"/>
    </row>
    <row r="6" spans="1:8" ht="17.25">
      <c r="A6" s="37" t="s">
        <v>79</v>
      </c>
      <c r="B6" s="15"/>
      <c r="C6" s="15"/>
      <c r="D6" s="15"/>
      <c r="E6" s="15"/>
      <c r="F6" s="15"/>
      <c r="G6" s="15"/>
      <c r="H6" s="15"/>
    </row>
    <row r="7" spans="1:8" ht="17.25">
      <c r="A7" s="37" t="s">
        <v>80</v>
      </c>
      <c r="B7" s="15"/>
      <c r="C7" s="15"/>
      <c r="D7" s="15"/>
      <c r="E7" s="15"/>
      <c r="F7" s="15"/>
      <c r="G7" s="15"/>
      <c r="H7" s="15"/>
    </row>
    <row r="8" spans="1:8" ht="17.25">
      <c r="A8" s="15"/>
      <c r="B8" s="15"/>
      <c r="C8" s="15"/>
      <c r="D8" s="15"/>
      <c r="E8" s="15"/>
      <c r="F8" s="15"/>
      <c r="G8" s="15"/>
      <c r="H8" s="15"/>
    </row>
    <row r="9" spans="1:8" ht="17.25">
      <c r="A9" s="44"/>
      <c r="B9" s="40" t="s">
        <v>193</v>
      </c>
      <c r="C9" s="41"/>
      <c r="D9" s="41"/>
      <c r="E9" s="41"/>
      <c r="F9" s="64" t="s">
        <v>30</v>
      </c>
      <c r="G9" s="64" t="s">
        <v>31</v>
      </c>
      <c r="H9" s="65" t="s">
        <v>78</v>
      </c>
    </row>
    <row r="10" spans="1:8" ht="17.25">
      <c r="A10" s="66"/>
      <c r="B10" s="64" t="s">
        <v>26</v>
      </c>
      <c r="C10" s="64" t="s">
        <v>27</v>
      </c>
      <c r="D10" s="64" t="s">
        <v>28</v>
      </c>
      <c r="E10" s="64" t="s">
        <v>29</v>
      </c>
      <c r="F10" s="51" t="s">
        <v>241</v>
      </c>
      <c r="G10" s="51" t="s">
        <v>241</v>
      </c>
      <c r="H10" s="52" t="s">
        <v>241</v>
      </c>
    </row>
    <row r="11" spans="1:8" ht="17.25">
      <c r="A11" s="45"/>
      <c r="B11" s="51" t="s">
        <v>81</v>
      </c>
      <c r="C11" s="51" t="s">
        <v>33</v>
      </c>
      <c r="D11" s="51" t="s">
        <v>33</v>
      </c>
      <c r="E11" s="51" t="s">
        <v>82</v>
      </c>
      <c r="F11" s="51" t="s">
        <v>74</v>
      </c>
      <c r="G11" s="51" t="s">
        <v>74</v>
      </c>
      <c r="H11" s="52" t="s">
        <v>242</v>
      </c>
    </row>
    <row r="12" spans="1:8" ht="17.25">
      <c r="A12" s="45" t="s">
        <v>83</v>
      </c>
      <c r="B12" s="51" t="s">
        <v>84</v>
      </c>
      <c r="C12" s="51" t="s">
        <v>66</v>
      </c>
      <c r="D12" s="51" t="s">
        <v>85</v>
      </c>
      <c r="E12" s="51" t="s">
        <v>86</v>
      </c>
      <c r="F12" s="51" t="s">
        <v>80</v>
      </c>
      <c r="G12" s="51" t="s">
        <v>87</v>
      </c>
      <c r="H12" s="52" t="s">
        <v>88</v>
      </c>
    </row>
    <row r="13" spans="1:8" ht="17.25">
      <c r="A13" s="67"/>
      <c r="B13" s="68"/>
      <c r="C13" s="68"/>
      <c r="D13" s="68"/>
      <c r="E13" s="68"/>
      <c r="F13" s="68"/>
      <c r="G13" s="68"/>
      <c r="H13" s="69"/>
    </row>
    <row r="14" spans="1:8" ht="17.25">
      <c r="A14" s="70" t="s">
        <v>165</v>
      </c>
      <c r="B14" s="57"/>
      <c r="C14" s="57"/>
      <c r="D14" s="57"/>
      <c r="E14" s="61">
        <f aca="true" t="shared" si="0" ref="E14:E53">B14+C14-D14</f>
        <v>0</v>
      </c>
      <c r="F14" s="61">
        <f>'(7) UNPAID LOSS &amp; LAE'!F12</f>
        <v>0</v>
      </c>
      <c r="G14" s="57"/>
      <c r="H14" s="71">
        <f>E14+F14-G14</f>
        <v>0</v>
      </c>
    </row>
    <row r="15" spans="1:8" ht="17.25">
      <c r="A15" s="70" t="s">
        <v>166</v>
      </c>
      <c r="B15" s="57"/>
      <c r="C15" s="57"/>
      <c r="D15" s="57"/>
      <c r="E15" s="61">
        <f t="shared" si="0"/>
        <v>0</v>
      </c>
      <c r="F15" s="61">
        <f>'(7) UNPAID LOSS &amp; LAE'!F13</f>
        <v>0</v>
      </c>
      <c r="G15" s="57"/>
      <c r="H15" s="71">
        <f aca="true" t="shared" si="1" ref="H15:H53">E15+F15-G15</f>
        <v>0</v>
      </c>
    </row>
    <row r="16" spans="1:8" ht="17.25">
      <c r="A16" s="70" t="s">
        <v>251</v>
      </c>
      <c r="B16" s="57"/>
      <c r="C16" s="57"/>
      <c r="D16" s="57"/>
      <c r="E16" s="61">
        <f t="shared" si="0"/>
        <v>0</v>
      </c>
      <c r="F16" s="61">
        <f>'(7) UNPAID LOSS &amp; LAE'!F14</f>
        <v>0</v>
      </c>
      <c r="G16" s="57"/>
      <c r="H16" s="71">
        <f t="shared" si="1"/>
        <v>0</v>
      </c>
    </row>
    <row r="17" spans="1:8" ht="17.25">
      <c r="A17" s="70" t="s">
        <v>250</v>
      </c>
      <c r="B17" s="57"/>
      <c r="C17" s="57"/>
      <c r="D17" s="57"/>
      <c r="E17" s="61">
        <f t="shared" si="0"/>
        <v>0</v>
      </c>
      <c r="F17" s="61">
        <f>'(7) UNPAID LOSS &amp; LAE'!F15</f>
        <v>0</v>
      </c>
      <c r="G17" s="57"/>
      <c r="H17" s="71">
        <f t="shared" si="1"/>
        <v>0</v>
      </c>
    </row>
    <row r="18" spans="1:8" ht="17.25">
      <c r="A18" s="70" t="s">
        <v>167</v>
      </c>
      <c r="B18" s="57"/>
      <c r="C18" s="57"/>
      <c r="D18" s="57"/>
      <c r="E18" s="61">
        <f t="shared" si="0"/>
        <v>0</v>
      </c>
      <c r="F18" s="61">
        <f>'(7) UNPAID LOSS &amp; LAE'!F16</f>
        <v>0</v>
      </c>
      <c r="G18" s="57"/>
      <c r="H18" s="71">
        <f t="shared" si="1"/>
        <v>0</v>
      </c>
    </row>
    <row r="19" spans="1:8" ht="17.25">
      <c r="A19" s="70" t="s">
        <v>183</v>
      </c>
      <c r="B19" s="57"/>
      <c r="C19" s="57"/>
      <c r="D19" s="57"/>
      <c r="E19" s="61">
        <f t="shared" si="0"/>
        <v>0</v>
      </c>
      <c r="F19" s="61">
        <f>'(7) UNPAID LOSS &amp; LAE'!F17</f>
        <v>0</v>
      </c>
      <c r="G19" s="57"/>
      <c r="H19" s="71">
        <f t="shared" si="1"/>
        <v>0</v>
      </c>
    </row>
    <row r="20" spans="1:8" ht="17.25">
      <c r="A20" s="70" t="s">
        <v>168</v>
      </c>
      <c r="B20" s="57"/>
      <c r="C20" s="57"/>
      <c r="D20" s="57"/>
      <c r="E20" s="61">
        <f t="shared" si="0"/>
        <v>0</v>
      </c>
      <c r="F20" s="61">
        <f>'(7) UNPAID LOSS &amp; LAE'!F18</f>
        <v>0</v>
      </c>
      <c r="G20" s="57"/>
      <c r="H20" s="71">
        <f t="shared" si="1"/>
        <v>0</v>
      </c>
    </row>
    <row r="21" spans="1:8" ht="17.25">
      <c r="A21" s="70" t="s">
        <v>184</v>
      </c>
      <c r="B21" s="57"/>
      <c r="C21" s="57"/>
      <c r="D21" s="57"/>
      <c r="E21" s="61">
        <f t="shared" si="0"/>
        <v>0</v>
      </c>
      <c r="F21" s="61">
        <f>'(7) UNPAID LOSS &amp; LAE'!F19</f>
        <v>0</v>
      </c>
      <c r="G21" s="57"/>
      <c r="H21" s="71">
        <f t="shared" si="1"/>
        <v>0</v>
      </c>
    </row>
    <row r="22" spans="1:8" ht="17.25">
      <c r="A22" s="70" t="s">
        <v>169</v>
      </c>
      <c r="B22" s="57"/>
      <c r="C22" s="57"/>
      <c r="D22" s="57"/>
      <c r="E22" s="61">
        <f t="shared" si="0"/>
        <v>0</v>
      </c>
      <c r="F22" s="61">
        <f>'(7) UNPAID LOSS &amp; LAE'!F20</f>
        <v>0</v>
      </c>
      <c r="G22" s="57"/>
      <c r="H22" s="71">
        <f t="shared" si="1"/>
        <v>0</v>
      </c>
    </row>
    <row r="23" spans="1:8" ht="17.25">
      <c r="A23" s="70" t="s">
        <v>164</v>
      </c>
      <c r="B23" s="57"/>
      <c r="C23" s="57"/>
      <c r="D23" s="57"/>
      <c r="E23" s="61">
        <f t="shared" si="0"/>
        <v>0</v>
      </c>
      <c r="F23" s="61">
        <f>'(7) UNPAID LOSS &amp; LAE'!F21</f>
        <v>0</v>
      </c>
      <c r="G23" s="57"/>
      <c r="H23" s="71">
        <f t="shared" si="1"/>
        <v>0</v>
      </c>
    </row>
    <row r="24" spans="1:8" ht="17.25">
      <c r="A24" s="70" t="s">
        <v>170</v>
      </c>
      <c r="B24" s="57"/>
      <c r="C24" s="57"/>
      <c r="D24" s="57"/>
      <c r="E24" s="61">
        <f t="shared" si="0"/>
        <v>0</v>
      </c>
      <c r="F24" s="61">
        <f>'(7) UNPAID LOSS &amp; LAE'!F22</f>
        <v>0</v>
      </c>
      <c r="G24" s="57"/>
      <c r="H24" s="71">
        <f t="shared" si="1"/>
        <v>0</v>
      </c>
    </row>
    <row r="25" spans="1:8" ht="17.25">
      <c r="A25" s="70" t="s">
        <v>171</v>
      </c>
      <c r="B25" s="57"/>
      <c r="C25" s="57"/>
      <c r="D25" s="57"/>
      <c r="E25" s="61">
        <f t="shared" si="0"/>
        <v>0</v>
      </c>
      <c r="F25" s="61">
        <f>'(7) UNPAID LOSS &amp; LAE'!F23</f>
        <v>0</v>
      </c>
      <c r="G25" s="57"/>
      <c r="H25" s="71">
        <f t="shared" si="1"/>
        <v>0</v>
      </c>
    </row>
    <row r="26" spans="1:8" ht="17.25">
      <c r="A26" s="70" t="s">
        <v>172</v>
      </c>
      <c r="B26" s="57"/>
      <c r="C26" s="57"/>
      <c r="D26" s="57"/>
      <c r="E26" s="61">
        <f t="shared" si="0"/>
        <v>0</v>
      </c>
      <c r="F26" s="61">
        <f>'(7) UNPAID LOSS &amp; LAE'!F24</f>
        <v>0</v>
      </c>
      <c r="G26" s="57"/>
      <c r="H26" s="71">
        <f t="shared" si="1"/>
        <v>0</v>
      </c>
    </row>
    <row r="27" spans="1:8" ht="17.25">
      <c r="A27" s="70" t="s">
        <v>155</v>
      </c>
      <c r="B27" s="57"/>
      <c r="C27" s="57"/>
      <c r="D27" s="57"/>
      <c r="E27" s="61">
        <f t="shared" si="0"/>
        <v>0</v>
      </c>
      <c r="F27" s="61">
        <f>'(7) UNPAID LOSS &amp; LAE'!F25</f>
        <v>0</v>
      </c>
      <c r="G27" s="57"/>
      <c r="H27" s="71">
        <f t="shared" si="1"/>
        <v>0</v>
      </c>
    </row>
    <row r="28" spans="1:8" ht="17.25">
      <c r="A28" s="70" t="s">
        <v>173</v>
      </c>
      <c r="B28" s="57"/>
      <c r="C28" s="57"/>
      <c r="D28" s="57"/>
      <c r="E28" s="61">
        <f t="shared" si="0"/>
        <v>0</v>
      </c>
      <c r="F28" s="61">
        <f>'(7) UNPAID LOSS &amp; LAE'!F26</f>
        <v>0</v>
      </c>
      <c r="G28" s="57"/>
      <c r="H28" s="71">
        <f t="shared" si="1"/>
        <v>0</v>
      </c>
    </row>
    <row r="29" spans="1:8" ht="17.25">
      <c r="A29" s="70" t="s">
        <v>180</v>
      </c>
      <c r="B29" s="57"/>
      <c r="C29" s="57"/>
      <c r="D29" s="57"/>
      <c r="E29" s="61">
        <f t="shared" si="0"/>
        <v>0</v>
      </c>
      <c r="F29" s="61">
        <f>'(7) UNPAID LOSS &amp; LAE'!F27</f>
        <v>0</v>
      </c>
      <c r="G29" s="57"/>
      <c r="H29" s="71">
        <f t="shared" si="1"/>
        <v>0</v>
      </c>
    </row>
    <row r="30" spans="1:8" ht="17.25">
      <c r="A30" s="70" t="s">
        <v>174</v>
      </c>
      <c r="B30" s="57"/>
      <c r="C30" s="57"/>
      <c r="D30" s="57"/>
      <c r="E30" s="61">
        <f t="shared" si="0"/>
        <v>0</v>
      </c>
      <c r="F30" s="61">
        <f>'(7) UNPAID LOSS &amp; LAE'!F28</f>
        <v>0</v>
      </c>
      <c r="G30" s="57"/>
      <c r="H30" s="71">
        <f t="shared" si="1"/>
        <v>0</v>
      </c>
    </row>
    <row r="31" spans="1:8" ht="17.25">
      <c r="A31" s="70" t="s">
        <v>175</v>
      </c>
      <c r="B31" s="57"/>
      <c r="C31" s="57"/>
      <c r="D31" s="57"/>
      <c r="E31" s="61">
        <f t="shared" si="0"/>
        <v>0</v>
      </c>
      <c r="F31" s="61">
        <f>'(7) UNPAID LOSS &amp; LAE'!F29</f>
        <v>0</v>
      </c>
      <c r="G31" s="57"/>
      <c r="H31" s="71">
        <f t="shared" si="1"/>
        <v>0</v>
      </c>
    </row>
    <row r="32" spans="1:8" ht="17.25">
      <c r="A32" s="70" t="s">
        <v>156</v>
      </c>
      <c r="B32" s="57"/>
      <c r="C32" s="57"/>
      <c r="D32" s="57"/>
      <c r="E32" s="61">
        <f t="shared" si="0"/>
        <v>0</v>
      </c>
      <c r="F32" s="61">
        <f>'(7) UNPAID LOSS &amp; LAE'!F30</f>
        <v>0</v>
      </c>
      <c r="G32" s="57"/>
      <c r="H32" s="71">
        <f t="shared" si="1"/>
        <v>0</v>
      </c>
    </row>
    <row r="33" spans="1:8" ht="17.25">
      <c r="A33" s="70" t="s">
        <v>157</v>
      </c>
      <c r="B33" s="57"/>
      <c r="C33" s="57"/>
      <c r="D33" s="57"/>
      <c r="E33" s="61">
        <f t="shared" si="0"/>
        <v>0</v>
      </c>
      <c r="F33" s="61">
        <f>'(7) UNPAID LOSS &amp; LAE'!F31</f>
        <v>0</v>
      </c>
      <c r="G33" s="57"/>
      <c r="H33" s="71">
        <f t="shared" si="1"/>
        <v>0</v>
      </c>
    </row>
    <row r="34" spans="1:8" ht="17.25">
      <c r="A34" s="70" t="s">
        <v>176</v>
      </c>
      <c r="B34" s="57"/>
      <c r="C34" s="57"/>
      <c r="D34" s="57"/>
      <c r="E34" s="61">
        <f t="shared" si="0"/>
        <v>0</v>
      </c>
      <c r="F34" s="61">
        <f>'(7) UNPAID LOSS &amp; LAE'!F32</f>
        <v>0</v>
      </c>
      <c r="G34" s="57"/>
      <c r="H34" s="71">
        <f t="shared" si="1"/>
        <v>0</v>
      </c>
    </row>
    <row r="35" spans="1:8" ht="17.25">
      <c r="A35" s="70" t="s">
        <v>177</v>
      </c>
      <c r="B35" s="57"/>
      <c r="C35" s="57"/>
      <c r="D35" s="57"/>
      <c r="E35" s="61">
        <f t="shared" si="0"/>
        <v>0</v>
      </c>
      <c r="F35" s="61">
        <f>'(7) UNPAID LOSS &amp; LAE'!F33</f>
        <v>0</v>
      </c>
      <c r="G35" s="57"/>
      <c r="H35" s="71">
        <f t="shared" si="1"/>
        <v>0</v>
      </c>
    </row>
    <row r="36" spans="1:8" ht="17.25">
      <c r="A36" s="70" t="s">
        <v>158</v>
      </c>
      <c r="B36" s="57"/>
      <c r="C36" s="57"/>
      <c r="D36" s="57"/>
      <c r="E36" s="61">
        <f t="shared" si="0"/>
        <v>0</v>
      </c>
      <c r="F36" s="61">
        <f>'(7) UNPAID LOSS &amp; LAE'!F34</f>
        <v>0</v>
      </c>
      <c r="G36" s="57"/>
      <c r="H36" s="71">
        <f t="shared" si="1"/>
        <v>0</v>
      </c>
    </row>
    <row r="37" spans="1:8" ht="17.25">
      <c r="A37" s="70" t="s">
        <v>163</v>
      </c>
      <c r="B37" s="57"/>
      <c r="C37" s="57"/>
      <c r="D37" s="57"/>
      <c r="E37" s="61">
        <f t="shared" si="0"/>
        <v>0</v>
      </c>
      <c r="F37" s="61">
        <f>'(7) UNPAID LOSS &amp; LAE'!F35</f>
        <v>0</v>
      </c>
      <c r="G37" s="57"/>
      <c r="H37" s="71">
        <f t="shared" si="1"/>
        <v>0</v>
      </c>
    </row>
    <row r="38" spans="1:8" ht="17.25">
      <c r="A38" s="70" t="s">
        <v>181</v>
      </c>
      <c r="B38" s="57"/>
      <c r="C38" s="57"/>
      <c r="D38" s="57"/>
      <c r="E38" s="61">
        <f t="shared" si="0"/>
        <v>0</v>
      </c>
      <c r="F38" s="61">
        <f>'(7) UNPAID LOSS &amp; LAE'!F36</f>
        <v>0</v>
      </c>
      <c r="G38" s="57"/>
      <c r="H38" s="71">
        <f t="shared" si="1"/>
        <v>0</v>
      </c>
    </row>
    <row r="39" spans="1:8" ht="17.25">
      <c r="A39" s="70" t="s">
        <v>178</v>
      </c>
      <c r="B39" s="57"/>
      <c r="C39" s="57"/>
      <c r="D39" s="57"/>
      <c r="E39" s="61">
        <f t="shared" si="0"/>
        <v>0</v>
      </c>
      <c r="F39" s="61">
        <f>'(7) UNPAID LOSS &amp; LAE'!F37</f>
        <v>0</v>
      </c>
      <c r="G39" s="57"/>
      <c r="H39" s="71">
        <f t="shared" si="1"/>
        <v>0</v>
      </c>
    </row>
    <row r="40" spans="1:8" ht="17.25">
      <c r="A40" s="70" t="s">
        <v>159</v>
      </c>
      <c r="B40" s="57"/>
      <c r="C40" s="57"/>
      <c r="D40" s="57"/>
      <c r="E40" s="61">
        <f t="shared" si="0"/>
        <v>0</v>
      </c>
      <c r="F40" s="61">
        <f>'(7) UNPAID LOSS &amp; LAE'!F38</f>
        <v>0</v>
      </c>
      <c r="G40" s="57"/>
      <c r="H40" s="71">
        <f t="shared" si="1"/>
        <v>0</v>
      </c>
    </row>
    <row r="41" spans="1:8" ht="17.25">
      <c r="A41" s="70" t="s">
        <v>247</v>
      </c>
      <c r="B41" s="57"/>
      <c r="C41" s="57"/>
      <c r="D41" s="57"/>
      <c r="E41" s="61">
        <f t="shared" si="0"/>
        <v>0</v>
      </c>
      <c r="F41" s="61">
        <f>'(7) UNPAID LOSS &amp; LAE'!F39</f>
        <v>0</v>
      </c>
      <c r="G41" s="57"/>
      <c r="H41" s="71">
        <f t="shared" si="1"/>
        <v>0</v>
      </c>
    </row>
    <row r="42" spans="1:8" ht="17.25">
      <c r="A42" s="70" t="s">
        <v>252</v>
      </c>
      <c r="B42" s="57"/>
      <c r="C42" s="57"/>
      <c r="D42" s="57"/>
      <c r="E42" s="61">
        <f t="shared" si="0"/>
        <v>0</v>
      </c>
      <c r="F42" s="61">
        <f>'(7) UNPAID LOSS &amp; LAE'!F40</f>
        <v>0</v>
      </c>
      <c r="G42" s="57"/>
      <c r="H42" s="71">
        <f t="shared" si="1"/>
        <v>0</v>
      </c>
    </row>
    <row r="43" spans="1:8" ht="17.25">
      <c r="A43" s="70" t="s">
        <v>160</v>
      </c>
      <c r="B43" s="57"/>
      <c r="C43" s="57"/>
      <c r="D43" s="57"/>
      <c r="E43" s="61">
        <f t="shared" si="0"/>
        <v>0</v>
      </c>
      <c r="F43" s="61">
        <f>'(7) UNPAID LOSS &amp; LAE'!F41</f>
        <v>0</v>
      </c>
      <c r="G43" s="57"/>
      <c r="H43" s="71">
        <f t="shared" si="1"/>
        <v>0</v>
      </c>
    </row>
    <row r="44" spans="1:8" ht="17.25">
      <c r="A44" s="70" t="s">
        <v>161</v>
      </c>
      <c r="B44" s="57"/>
      <c r="C44" s="57"/>
      <c r="D44" s="57"/>
      <c r="E44" s="61">
        <f t="shared" si="0"/>
        <v>0</v>
      </c>
      <c r="F44" s="61">
        <f>'(7) UNPAID LOSS &amp; LAE'!F42</f>
        <v>0</v>
      </c>
      <c r="G44" s="57"/>
      <c r="H44" s="71">
        <f t="shared" si="1"/>
        <v>0</v>
      </c>
    </row>
    <row r="45" spans="1:8" ht="17.25">
      <c r="A45" s="70" t="s">
        <v>253</v>
      </c>
      <c r="B45" s="57"/>
      <c r="C45" s="57"/>
      <c r="D45" s="57"/>
      <c r="E45" s="61">
        <f t="shared" si="0"/>
        <v>0</v>
      </c>
      <c r="F45" s="61">
        <f>'(7) UNPAID LOSS &amp; LAE'!F43</f>
        <v>0</v>
      </c>
      <c r="G45" s="57"/>
      <c r="H45" s="71">
        <f t="shared" si="1"/>
        <v>0</v>
      </c>
    </row>
    <row r="46" spans="1:8" ht="17.25">
      <c r="A46" s="70" t="s">
        <v>255</v>
      </c>
      <c r="B46" s="57"/>
      <c r="C46" s="57"/>
      <c r="D46" s="57"/>
      <c r="E46" s="61">
        <f t="shared" si="0"/>
        <v>0</v>
      </c>
      <c r="F46" s="61">
        <f>'(7) UNPAID LOSS &amp; LAE'!F44</f>
        <v>0</v>
      </c>
      <c r="G46" s="57"/>
      <c r="H46" s="71">
        <f t="shared" si="1"/>
        <v>0</v>
      </c>
    </row>
    <row r="47" spans="1:8" ht="17.25">
      <c r="A47" s="70" t="s">
        <v>254</v>
      </c>
      <c r="B47" s="57"/>
      <c r="C47" s="57"/>
      <c r="D47" s="57"/>
      <c r="E47" s="61">
        <f t="shared" si="0"/>
        <v>0</v>
      </c>
      <c r="F47" s="61">
        <f>'(7) UNPAID LOSS &amp; LAE'!F45</f>
        <v>0</v>
      </c>
      <c r="G47" s="57"/>
      <c r="H47" s="71">
        <f t="shared" si="1"/>
        <v>0</v>
      </c>
    </row>
    <row r="48" spans="1:8" ht="17.25">
      <c r="A48" s="70" t="s">
        <v>179</v>
      </c>
      <c r="B48" s="57"/>
      <c r="C48" s="57"/>
      <c r="D48" s="57"/>
      <c r="E48" s="61">
        <f t="shared" si="0"/>
        <v>0</v>
      </c>
      <c r="F48" s="61">
        <f>'(7) UNPAID LOSS &amp; LAE'!F46</f>
        <v>0</v>
      </c>
      <c r="G48" s="57"/>
      <c r="H48" s="71">
        <f t="shared" si="1"/>
        <v>0</v>
      </c>
    </row>
    <row r="49" spans="1:8" ht="17.25">
      <c r="A49" s="70" t="s">
        <v>182</v>
      </c>
      <c r="B49" s="57"/>
      <c r="C49" s="57"/>
      <c r="D49" s="57"/>
      <c r="E49" s="61">
        <f t="shared" si="0"/>
        <v>0</v>
      </c>
      <c r="F49" s="61">
        <f>'(7) UNPAID LOSS &amp; LAE'!F47</f>
        <v>0</v>
      </c>
      <c r="G49" s="57"/>
      <c r="H49" s="71">
        <f t="shared" si="1"/>
        <v>0</v>
      </c>
    </row>
    <row r="50" spans="1:8" ht="17.25">
      <c r="A50" s="70"/>
      <c r="B50" s="57"/>
      <c r="C50" s="57"/>
      <c r="D50" s="57"/>
      <c r="E50" s="61">
        <f t="shared" si="0"/>
        <v>0</v>
      </c>
      <c r="F50" s="61">
        <f>'(7) UNPAID LOSS &amp; LAE'!F48</f>
        <v>0</v>
      </c>
      <c r="G50" s="57"/>
      <c r="H50" s="71">
        <f t="shared" si="1"/>
        <v>0</v>
      </c>
    </row>
    <row r="51" spans="1:8" ht="17.25">
      <c r="A51" s="45" t="s">
        <v>197</v>
      </c>
      <c r="B51" s="57"/>
      <c r="C51" s="57"/>
      <c r="D51" s="57"/>
      <c r="E51" s="61">
        <f t="shared" si="0"/>
        <v>0</v>
      </c>
      <c r="F51" s="61">
        <f>'(7) UNPAID LOSS &amp; LAE'!F49</f>
        <v>0</v>
      </c>
      <c r="G51" s="57"/>
      <c r="H51" s="71">
        <f t="shared" si="1"/>
        <v>0</v>
      </c>
    </row>
    <row r="52" spans="1:8" ht="17.25">
      <c r="A52" s="45"/>
      <c r="B52" s="57"/>
      <c r="C52" s="57"/>
      <c r="D52" s="57"/>
      <c r="E52" s="61">
        <f t="shared" si="0"/>
        <v>0</v>
      </c>
      <c r="F52" s="61">
        <f>'(7) UNPAID LOSS &amp; LAE'!F50</f>
        <v>0</v>
      </c>
      <c r="G52" s="57"/>
      <c r="H52" s="71">
        <f t="shared" si="1"/>
        <v>0</v>
      </c>
    </row>
    <row r="53" spans="1:8" ht="17.25">
      <c r="A53" s="45" t="s">
        <v>244</v>
      </c>
      <c r="B53" s="57"/>
      <c r="C53" s="57"/>
      <c r="D53" s="57"/>
      <c r="E53" s="61">
        <f t="shared" si="0"/>
        <v>0</v>
      </c>
      <c r="F53" s="61">
        <f>'(7) UNPAID LOSS &amp; LAE'!F51</f>
        <v>0</v>
      </c>
      <c r="G53" s="57"/>
      <c r="H53" s="71">
        <f t="shared" si="1"/>
        <v>0</v>
      </c>
    </row>
    <row r="54" spans="1:8" ht="17.25">
      <c r="A54" s="45"/>
      <c r="B54" s="57"/>
      <c r="C54" s="57"/>
      <c r="D54" s="57"/>
      <c r="E54" s="61"/>
      <c r="F54" s="61"/>
      <c r="G54" s="57"/>
      <c r="H54" s="71"/>
    </row>
    <row r="55" spans="1:8" ht="17.25">
      <c r="A55" s="45"/>
      <c r="B55" s="59"/>
      <c r="C55" s="59"/>
      <c r="D55" s="59"/>
      <c r="E55" s="59"/>
      <c r="F55" s="59"/>
      <c r="G55" s="59"/>
      <c r="H55" s="60"/>
    </row>
    <row r="56" spans="1:8" ht="18" thickBot="1">
      <c r="A56" s="45" t="s">
        <v>290</v>
      </c>
      <c r="B56" s="61">
        <f aca="true" t="shared" si="2" ref="B56:H56">SUM(B14:B55)</f>
        <v>0</v>
      </c>
      <c r="C56" s="61">
        <f t="shared" si="2"/>
        <v>0</v>
      </c>
      <c r="D56" s="61">
        <f t="shared" si="2"/>
        <v>0</v>
      </c>
      <c r="E56" s="61">
        <f t="shared" si="2"/>
        <v>0</v>
      </c>
      <c r="F56" s="61">
        <f t="shared" si="2"/>
        <v>0</v>
      </c>
      <c r="G56" s="61">
        <f t="shared" si="2"/>
        <v>0</v>
      </c>
      <c r="H56" s="62">
        <f t="shared" si="2"/>
        <v>0</v>
      </c>
    </row>
    <row r="57" spans="1:8" ht="18" thickTop="1">
      <c r="A57" s="14"/>
      <c r="B57" s="72"/>
      <c r="C57" s="72"/>
      <c r="D57" s="72"/>
      <c r="E57" s="72"/>
      <c r="F57" s="63" t="s">
        <v>89</v>
      </c>
      <c r="G57" s="72"/>
      <c r="H57" s="63" t="s">
        <v>90</v>
      </c>
    </row>
    <row r="58" spans="1:8" ht="17.25">
      <c r="A58" s="15"/>
      <c r="B58" s="15"/>
      <c r="C58" s="15"/>
      <c r="D58" s="15"/>
      <c r="E58" s="15"/>
      <c r="F58" s="15"/>
      <c r="G58" s="15"/>
      <c r="H58" s="15"/>
    </row>
    <row r="59" spans="1:8" ht="17.25">
      <c r="A59" s="15"/>
      <c r="B59" s="15"/>
      <c r="C59" s="15"/>
      <c r="D59" s="15"/>
      <c r="E59" s="15"/>
      <c r="F59" s="15"/>
      <c r="G59" s="15"/>
      <c r="H59" s="39" t="s">
        <v>68</v>
      </c>
    </row>
    <row r="60" ht="17.25">
      <c r="F60" s="15"/>
    </row>
    <row r="61" spans="6:7" ht="17.25">
      <c r="F61" s="15"/>
      <c r="G61" s="15"/>
    </row>
  </sheetData>
  <sheetProtection password="DCEC" sheet="1" formatColumns="0" formatRows="0"/>
  <printOptions/>
  <pageMargins left="0.7" right="0.7" top="0.25" bottom="0.25" header="0.3" footer="0.3"/>
  <pageSetup fitToHeight="1" fitToWidth="1" horizontalDpi="600" verticalDpi="600" orientation="landscape" paperSize="5" scale="56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11"/>
  <dimension ref="A1:G39"/>
  <sheetViews>
    <sheetView zoomScalePageLayoutView="0" workbookViewId="0" topLeftCell="A1">
      <selection activeCell="F10" sqref="F10"/>
    </sheetView>
  </sheetViews>
  <sheetFormatPr defaultColWidth="8.8984375" defaultRowHeight="15"/>
  <cols>
    <col min="1" max="1" width="11.296875" style="28" customWidth="1"/>
    <col min="2" max="2" width="14.09765625" style="28" customWidth="1"/>
    <col min="3" max="4" width="11.296875" style="28" customWidth="1"/>
    <col min="5" max="5" width="11.8984375" style="28" customWidth="1"/>
    <col min="6" max="6" width="15.296875" style="28" bestFit="1" customWidth="1"/>
    <col min="7" max="16384" width="8.8984375" style="28" customWidth="1"/>
  </cols>
  <sheetData>
    <row r="1" spans="1:6" ht="24">
      <c r="A1" s="15" t="str">
        <f>JURAT!A9</f>
        <v>CELL NAME/NUMBER</v>
      </c>
      <c r="B1" s="15"/>
      <c r="C1" s="15"/>
      <c r="D1" s="15"/>
      <c r="E1" s="256"/>
      <c r="F1" s="39" t="s">
        <v>226</v>
      </c>
    </row>
    <row r="2" spans="1:6" ht="17.25">
      <c r="A2" s="15" t="str">
        <f>+JURAT!H4</f>
        <v>0000</v>
      </c>
      <c r="B2" s="15"/>
      <c r="C2" s="15"/>
      <c r="D2" s="15"/>
      <c r="E2" s="15"/>
      <c r="F2" s="39"/>
    </row>
    <row r="3" spans="1:6" ht="17.25">
      <c r="A3" s="379">
        <f>JURAT!A10</f>
        <v>45291</v>
      </c>
      <c r="B3" s="379"/>
      <c r="C3" s="15"/>
      <c r="D3" s="15"/>
      <c r="E3" s="15"/>
      <c r="F3" s="39"/>
    </row>
    <row r="4" spans="1:6" ht="17.25">
      <c r="A4" s="379" t="str">
        <f>JURAT!A8</f>
        <v>CAPTIVE INSURANCE COMPANY</v>
      </c>
      <c r="B4" s="379"/>
      <c r="C4" s="15"/>
      <c r="D4" s="15"/>
      <c r="E4" s="15"/>
      <c r="F4" s="39"/>
    </row>
    <row r="5" spans="1:6" ht="17.25">
      <c r="A5" s="22" t="s">
        <v>91</v>
      </c>
      <c r="B5" s="22"/>
      <c r="C5" s="22"/>
      <c r="D5" s="22"/>
      <c r="E5" s="22"/>
      <c r="F5" s="22"/>
    </row>
    <row r="6" spans="1:6" ht="17.25">
      <c r="A6" s="254">
        <f>JURAT!A10</f>
        <v>45291</v>
      </c>
      <c r="B6" s="41"/>
      <c r="C6" s="41"/>
      <c r="D6" s="41"/>
      <c r="E6" s="41"/>
      <c r="F6" s="41"/>
    </row>
    <row r="7" spans="1:6" ht="17.25">
      <c r="A7" s="179"/>
      <c r="B7" s="15"/>
      <c r="C7" s="15"/>
      <c r="D7" s="15"/>
      <c r="E7" s="15"/>
      <c r="F7" s="15"/>
    </row>
    <row r="8" spans="1:6" ht="17.25">
      <c r="A8" s="15" t="s">
        <v>92</v>
      </c>
      <c r="B8" s="15"/>
      <c r="C8" s="15"/>
      <c r="D8" s="15"/>
      <c r="E8" s="15"/>
      <c r="F8" s="37" t="s">
        <v>93</v>
      </c>
    </row>
    <row r="9" spans="1:6" ht="17.25">
      <c r="A9" s="15"/>
      <c r="B9" s="15"/>
      <c r="C9" s="15"/>
      <c r="D9" s="15"/>
      <c r="E9" s="15"/>
      <c r="F9" s="14"/>
    </row>
    <row r="10" spans="1:6" ht="17.25">
      <c r="A10" s="15" t="s">
        <v>291</v>
      </c>
      <c r="B10" s="15"/>
      <c r="C10" s="15"/>
      <c r="D10" s="15"/>
      <c r="E10" s="15"/>
      <c r="F10" s="15">
        <f>'(2) BALANCE SHEET'!B40-'(2) BALANCE SHEET'!B78</f>
        <v>0</v>
      </c>
    </row>
    <row r="11" spans="1:6" ht="17.25">
      <c r="A11" s="15" t="s">
        <v>292</v>
      </c>
      <c r="B11" s="15"/>
      <c r="C11" s="15"/>
      <c r="D11" s="15"/>
      <c r="E11" s="15"/>
      <c r="F11" s="15">
        <f>'(2) BALANCE SHEET'!C40-'(2) BALANCE SHEET'!C78</f>
        <v>0</v>
      </c>
    </row>
    <row r="12" spans="1:6" ht="17.25">
      <c r="A12" s="15" t="s">
        <v>293</v>
      </c>
      <c r="B12" s="15"/>
      <c r="C12" s="15"/>
      <c r="D12" s="15"/>
      <c r="E12" s="15"/>
      <c r="F12" s="15">
        <f>'(2) BALANCE SHEET'!B47-('(7) UNPAID LOSS &amp; LAE'!B54+'(7) UNPAID LOSS &amp; LAE'!D54+'(7) UNPAID LOSS &amp; LAE'!C54)</f>
        <v>0</v>
      </c>
    </row>
    <row r="13" spans="1:6" ht="15" customHeight="1">
      <c r="A13" s="378" t="s">
        <v>294</v>
      </c>
      <c r="B13" s="378"/>
      <c r="C13" s="378"/>
      <c r="D13" s="378"/>
      <c r="E13" s="378"/>
      <c r="F13" s="15"/>
    </row>
    <row r="14" spans="1:7" ht="17.25">
      <c r="A14" s="378"/>
      <c r="B14" s="378"/>
      <c r="C14" s="378"/>
      <c r="D14" s="378"/>
      <c r="E14" s="378"/>
      <c r="F14" s="15">
        <f>'(2) BALANCE SHEET'!C47-'(2) BALANCE SHEET'!C23-'(8) LOSS &amp; LAE PAID &amp; INCURRED'!G56</f>
        <v>0</v>
      </c>
      <c r="G14" s="139"/>
    </row>
    <row r="15" spans="1:7" ht="17.25">
      <c r="A15" s="15" t="s">
        <v>295</v>
      </c>
      <c r="B15" s="15"/>
      <c r="C15" s="15"/>
      <c r="D15" s="15"/>
      <c r="E15" s="15"/>
      <c r="F15" s="15">
        <f>'(2) BALANCE SHEET'!B23-'(7) UNPAID LOSS &amp; LAE'!E54</f>
        <v>0</v>
      </c>
      <c r="G15" s="139"/>
    </row>
    <row r="16" spans="1:6" ht="17.25">
      <c r="A16" s="15" t="s">
        <v>296</v>
      </c>
      <c r="B16" s="15"/>
      <c r="C16" s="15"/>
      <c r="D16" s="15"/>
      <c r="E16" s="15"/>
      <c r="F16" s="15">
        <f>'(2) BALANCE SHEET'!B23+'(2) BALANCE SHEET'!B24-'(6a) REINSURANCE CEDED'!F68</f>
        <v>0</v>
      </c>
    </row>
    <row r="17" spans="1:6" ht="17.25">
      <c r="A17" s="15" t="s">
        <v>297</v>
      </c>
      <c r="B17" s="15"/>
      <c r="C17" s="15"/>
      <c r="D17" s="15"/>
      <c r="E17" s="15"/>
      <c r="F17" s="15">
        <f>'(2) BALANCE SHEET'!B28-'(6a) REINSURANCE CEDED'!J68</f>
        <v>0</v>
      </c>
    </row>
    <row r="18" spans="1:6" ht="17.25">
      <c r="A18" s="15" t="s">
        <v>298</v>
      </c>
      <c r="B18" s="15"/>
      <c r="C18" s="15"/>
      <c r="D18" s="15"/>
      <c r="E18" s="15"/>
      <c r="F18" s="15">
        <f>'(2) BALANCE SHEET'!B76-'(3) INCOME'!B63</f>
        <v>0</v>
      </c>
    </row>
    <row r="19" spans="1:6" ht="17.25">
      <c r="A19" s="15" t="s">
        <v>299</v>
      </c>
      <c r="B19" s="15"/>
      <c r="C19" s="15"/>
      <c r="D19" s="15"/>
      <c r="E19" s="15"/>
      <c r="F19" s="15">
        <f>'(2) BALANCE SHEET'!C76-'(3) INCOME'!C63</f>
        <v>0</v>
      </c>
    </row>
    <row r="20" spans="1:6" ht="17.25">
      <c r="A20" s="15" t="s">
        <v>248</v>
      </c>
      <c r="B20" s="15"/>
      <c r="C20" s="15"/>
      <c r="D20" s="15"/>
      <c r="E20" s="15"/>
      <c r="F20" s="15"/>
    </row>
    <row r="21" spans="1:6" ht="17.25">
      <c r="A21" s="15" t="s">
        <v>300</v>
      </c>
      <c r="B21" s="15"/>
      <c r="C21" s="15"/>
      <c r="D21" s="15"/>
      <c r="E21" s="15"/>
      <c r="F21" s="15">
        <f>('(2) BALANCE SHEET'!C53-'(2) BALANCE SHEET'!B53)-('(2) BALANCE SHEET'!C28-'(2) BALANCE SHEET'!B28)-'(3) INCOME'!B14</f>
        <v>0</v>
      </c>
    </row>
    <row r="22" spans="1:6" ht="17.25">
      <c r="A22" s="15" t="s">
        <v>196</v>
      </c>
      <c r="B22" s="15"/>
      <c r="C22" s="15"/>
      <c r="D22" s="15"/>
      <c r="E22" s="15"/>
      <c r="F22" s="15"/>
    </row>
    <row r="23" spans="1:6" ht="17.25">
      <c r="A23" s="15" t="s">
        <v>301</v>
      </c>
      <c r="B23" s="15"/>
      <c r="C23" s="15"/>
      <c r="D23" s="15"/>
      <c r="E23" s="15"/>
      <c r="F23" s="15">
        <f>'(3) INCOME'!B12-'(5) PREMIUMS'!B57-'(5) PREMIUMS'!C57-'(5) PREMIUMS'!E57-'(5) PREMIUMS'!G57+'(5) PREMIUMS'!H57+'(6a) REINSURANCE CEDED'!H68-'(6a) REINSURANCE CEDED'!I68-'(5) PREMIUMS'!F57+'(5) PREMIUMS'!D57</f>
        <v>0</v>
      </c>
    </row>
    <row r="24" spans="1:6" ht="17.25">
      <c r="A24" s="15" t="s">
        <v>302</v>
      </c>
      <c r="B24" s="15"/>
      <c r="C24" s="15"/>
      <c r="D24" s="15"/>
      <c r="E24" s="15"/>
      <c r="F24" s="15">
        <f>'(3) INCOME'!B23-'(8) LOSS &amp; LAE PAID &amp; INCURRED'!H56</f>
        <v>0</v>
      </c>
    </row>
    <row r="25" spans="1:6" ht="17.25">
      <c r="A25" s="15" t="s">
        <v>303</v>
      </c>
      <c r="B25" s="15"/>
      <c r="C25" s="15"/>
      <c r="D25" s="15"/>
      <c r="E25" s="15"/>
      <c r="F25" s="15">
        <f>'(3) INCOME'!B41-'(3) INCOME'!B49</f>
        <v>0</v>
      </c>
    </row>
    <row r="26" spans="1:6" ht="17.25">
      <c r="A26" s="15" t="s">
        <v>304</v>
      </c>
      <c r="B26" s="15"/>
      <c r="C26" s="15"/>
      <c r="D26" s="15"/>
      <c r="E26" s="15"/>
      <c r="F26" s="15">
        <f>'(3) INCOME'!C41-'(3) INCOME'!C49</f>
        <v>0</v>
      </c>
    </row>
    <row r="27" spans="1:6" ht="17.25">
      <c r="A27" s="15" t="s">
        <v>305</v>
      </c>
      <c r="B27" s="15"/>
      <c r="C27" s="15"/>
      <c r="D27" s="15"/>
      <c r="E27" s="15"/>
      <c r="F27" s="15">
        <f>'(3) INCOME'!B48-'(3) INCOME'!C63</f>
        <v>0</v>
      </c>
    </row>
    <row r="28" spans="1:6" ht="17.25">
      <c r="A28" s="15" t="s">
        <v>306</v>
      </c>
      <c r="B28" s="15"/>
      <c r="C28" s="15"/>
      <c r="D28" s="15"/>
      <c r="E28" s="15"/>
      <c r="F28" s="15">
        <f>'(5) PREMIUMS'!E57+'(5) PREMIUMS'!G57-'(6b) REINSURANCE ASSUMED'!G66+'(5) PREMIUMS'!F57</f>
        <v>0</v>
      </c>
    </row>
    <row r="29" spans="1:6" ht="17.25">
      <c r="A29" s="15" t="s">
        <v>307</v>
      </c>
      <c r="B29" s="15"/>
      <c r="C29" s="15"/>
      <c r="D29" s="15"/>
      <c r="E29" s="15"/>
      <c r="F29" s="15">
        <f>'(7) UNPAID LOSS &amp; LAE'!F54-'(8) LOSS &amp; LAE PAID &amp; INCURRED'!F56</f>
        <v>0</v>
      </c>
    </row>
    <row r="31" spans="1:6" ht="18" thickBot="1">
      <c r="A31" s="140" t="s">
        <v>144</v>
      </c>
      <c r="B31" s="31"/>
      <c r="C31" s="31"/>
      <c r="D31" s="31"/>
      <c r="E31" s="31"/>
      <c r="F31" s="31"/>
    </row>
    <row r="32" spans="1:6" ht="17.25">
      <c r="A32" s="318"/>
      <c r="B32" s="319"/>
      <c r="C32" s="319"/>
      <c r="D32" s="319"/>
      <c r="E32" s="319"/>
      <c r="F32" s="320"/>
    </row>
    <row r="33" spans="1:6" ht="17.25">
      <c r="A33" s="321"/>
      <c r="B33" s="322"/>
      <c r="C33" s="322"/>
      <c r="D33" s="322"/>
      <c r="E33" s="322"/>
      <c r="F33" s="323"/>
    </row>
    <row r="34" spans="1:6" ht="17.25">
      <c r="A34" s="321"/>
      <c r="B34" s="322"/>
      <c r="C34" s="322"/>
      <c r="D34" s="322"/>
      <c r="E34" s="322"/>
      <c r="F34" s="323"/>
    </row>
    <row r="35" spans="1:6" ht="17.25">
      <c r="A35" s="321"/>
      <c r="B35" s="322"/>
      <c r="C35" s="322"/>
      <c r="D35" s="322"/>
      <c r="E35" s="322"/>
      <c r="F35" s="323"/>
    </row>
    <row r="36" spans="1:6" ht="17.25">
      <c r="A36" s="321"/>
      <c r="B36" s="322"/>
      <c r="C36" s="322"/>
      <c r="D36" s="322"/>
      <c r="E36" s="322"/>
      <c r="F36" s="323"/>
    </row>
    <row r="37" spans="1:6" ht="17.25">
      <c r="A37" s="321"/>
      <c r="B37" s="322"/>
      <c r="C37" s="322"/>
      <c r="D37" s="322"/>
      <c r="E37" s="322"/>
      <c r="F37" s="323"/>
    </row>
    <row r="38" spans="1:6" ht="18" thickBot="1">
      <c r="A38" s="324"/>
      <c r="B38" s="325"/>
      <c r="C38" s="325"/>
      <c r="D38" s="325"/>
      <c r="E38" s="325"/>
      <c r="F38" s="326"/>
    </row>
    <row r="39" spans="1:6" ht="17.25">
      <c r="A39" s="18"/>
      <c r="B39" s="18"/>
      <c r="C39" s="18"/>
      <c r="D39" s="18"/>
      <c r="E39" s="18"/>
      <c r="F39" s="18"/>
    </row>
  </sheetData>
  <sheetProtection password="DCEC" sheet="1" formatColumns="0" formatRows="0"/>
  <mergeCells count="10">
    <mergeCell ref="A3:B3"/>
    <mergeCell ref="A32:F32"/>
    <mergeCell ref="A33:F33"/>
    <mergeCell ref="A34:F34"/>
    <mergeCell ref="A35:F35"/>
    <mergeCell ref="A36:F36"/>
    <mergeCell ref="A37:F37"/>
    <mergeCell ref="A38:F38"/>
    <mergeCell ref="A13:E14"/>
    <mergeCell ref="A4:B4"/>
  </mergeCells>
  <printOptions/>
  <pageMargins left="0.7" right="0.7" top="0.25" bottom="0.25" header="0.3" footer="0.3"/>
  <pageSetup horizontalDpi="600" verticalDpi="600" orientation="portrait" paperSize="5" scale="9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D78"/>
  <sheetViews>
    <sheetView zoomScalePageLayoutView="0" workbookViewId="0" topLeftCell="A1">
      <selection activeCell="B19" sqref="B19"/>
    </sheetView>
  </sheetViews>
  <sheetFormatPr defaultColWidth="8.8984375" defaultRowHeight="15"/>
  <cols>
    <col min="1" max="1" width="43" style="28" customWidth="1"/>
    <col min="2" max="3" width="15.8984375" style="28" bestFit="1" customWidth="1"/>
    <col min="4" max="16384" width="8.8984375" style="28" customWidth="1"/>
  </cols>
  <sheetData>
    <row r="1" spans="1:3" ht="24">
      <c r="A1" s="33" t="str">
        <f>JURAT!A9</f>
        <v>CELL NAME/NUMBER</v>
      </c>
      <c r="B1" s="256"/>
      <c r="C1" s="39" t="s">
        <v>0</v>
      </c>
    </row>
    <row r="2" spans="1:3" ht="17.25">
      <c r="A2" s="33" t="str">
        <f>JURAT!H4</f>
        <v>0000</v>
      </c>
      <c r="B2" s="15"/>
      <c r="C2" s="39"/>
    </row>
    <row r="3" spans="1:3" ht="17.25">
      <c r="A3" s="253">
        <f>JURAT!A10</f>
        <v>45291</v>
      </c>
      <c r="B3" s="15"/>
      <c r="C3" s="39"/>
    </row>
    <row r="4" spans="1:3" ht="17.25">
      <c r="A4" s="119" t="s">
        <v>2</v>
      </c>
      <c r="B4" s="78"/>
      <c r="C4" s="49"/>
    </row>
    <row r="5" spans="1:3" ht="17.25">
      <c r="A5" s="120" t="s">
        <v>4</v>
      </c>
      <c r="B5" s="141">
        <v>-1</v>
      </c>
      <c r="C5" s="142">
        <v>-2</v>
      </c>
    </row>
    <row r="6" spans="1:3" ht="17.25">
      <c r="A6" s="47"/>
      <c r="B6" s="291">
        <f>JURAT!K10</f>
        <v>45291</v>
      </c>
      <c r="C6" s="292">
        <f>JURAT!K11</f>
        <v>44926</v>
      </c>
    </row>
    <row r="7" spans="1:3" ht="17.25">
      <c r="A7" s="45"/>
      <c r="B7" s="121" t="s">
        <v>6</v>
      </c>
      <c r="C7" s="121" t="s">
        <v>7</v>
      </c>
    </row>
    <row r="8" spans="1:4" ht="17.25">
      <c r="A8" s="45" t="s">
        <v>108</v>
      </c>
      <c r="B8" s="122">
        <f>'CASH AND INV SCHEDULE'!C35</f>
        <v>0</v>
      </c>
      <c r="C8" s="58"/>
      <c r="D8" s="123"/>
    </row>
    <row r="9" spans="1:4" ht="17.25">
      <c r="A9" s="45" t="s">
        <v>109</v>
      </c>
      <c r="B9" s="61">
        <f>'CASH AND INV SCHEDULE'!D35</f>
        <v>0</v>
      </c>
      <c r="C9" s="58"/>
      <c r="D9" s="123"/>
    </row>
    <row r="10" spans="1:4" ht="17.25">
      <c r="A10" s="45" t="s">
        <v>110</v>
      </c>
      <c r="B10" s="61">
        <f>'CASH AND INV SCHEDULE'!E35</f>
        <v>0</v>
      </c>
      <c r="C10" s="58"/>
      <c r="D10" s="123"/>
    </row>
    <row r="11" spans="1:4" ht="17.25">
      <c r="A11" s="45" t="s">
        <v>153</v>
      </c>
      <c r="B11" s="124">
        <f>'CASH AND INV SCHEDULE'!F35</f>
        <v>0</v>
      </c>
      <c r="C11" s="125"/>
      <c r="D11" s="123"/>
    </row>
    <row r="12" spans="1:3" ht="17.25">
      <c r="A12" s="87" t="s">
        <v>17</v>
      </c>
      <c r="B12" s="126">
        <f>SUM(B8:B11)</f>
        <v>0</v>
      </c>
      <c r="C12" s="88">
        <f>SUM(C8:C11)</f>
        <v>0</v>
      </c>
    </row>
    <row r="13" spans="1:3" ht="17.25">
      <c r="A13" s="87"/>
      <c r="B13" s="127"/>
      <c r="C13" s="91"/>
    </row>
    <row r="14" spans="1:3" ht="17.25">
      <c r="A14" s="45" t="s">
        <v>16</v>
      </c>
      <c r="B14" s="79" t="s">
        <v>1</v>
      </c>
      <c r="C14" s="81" t="s">
        <v>1</v>
      </c>
    </row>
    <row r="15" spans="1:4" ht="17.25">
      <c r="A15" s="55" t="s">
        <v>111</v>
      </c>
      <c r="B15" s="61">
        <f>'CASH AND INV SCHEDULE'!G35</f>
        <v>0</v>
      </c>
      <c r="C15" s="58"/>
      <c r="D15" s="123">
        <f>IF(B15='CASH AND INV SCHEDULE'!G35,"","Must Equal page 2 cont., Col. I")</f>
      </c>
    </row>
    <row r="16" spans="1:4" ht="17.25">
      <c r="A16" s="55" t="s">
        <v>112</v>
      </c>
      <c r="B16" s="124">
        <f>'CASH AND INV SCHEDULE'!H35</f>
        <v>0</v>
      </c>
      <c r="C16" s="125"/>
      <c r="D16" s="123">
        <f>IF(B16='CASH AND INV SCHEDULE'!H35,"","Must Equal page 2 cont., Col. J")</f>
      </c>
    </row>
    <row r="17" spans="1:3" ht="17.25">
      <c r="A17" s="87" t="s">
        <v>19</v>
      </c>
      <c r="B17" s="61">
        <f>+B12+B15+B16</f>
        <v>0</v>
      </c>
      <c r="C17" s="71">
        <f>+C12+C15+C16</f>
        <v>0</v>
      </c>
    </row>
    <row r="18" spans="1:3" ht="17.25">
      <c r="A18" s="45"/>
      <c r="B18" s="79"/>
      <c r="C18" s="81"/>
    </row>
    <row r="19" spans="1:3" ht="17.25">
      <c r="A19" s="45" t="s">
        <v>113</v>
      </c>
      <c r="B19" s="57"/>
      <c r="C19" s="58"/>
    </row>
    <row r="20" spans="1:3" ht="17.25">
      <c r="A20" s="45" t="s">
        <v>114</v>
      </c>
      <c r="B20" s="57"/>
      <c r="C20" s="58"/>
    </row>
    <row r="21" spans="1:3" ht="17.25">
      <c r="A21" s="45" t="s">
        <v>145</v>
      </c>
      <c r="B21" s="57"/>
      <c r="C21" s="58"/>
    </row>
    <row r="22" spans="1:3" ht="17.25">
      <c r="A22" s="87"/>
      <c r="B22" s="127"/>
      <c r="C22" s="91"/>
    </row>
    <row r="23" spans="1:3" ht="17.25">
      <c r="A23" s="45" t="s">
        <v>115</v>
      </c>
      <c r="B23" s="61">
        <f>'(7) UNPAID LOSS &amp; LAE'!E54</f>
        <v>0</v>
      </c>
      <c r="C23" s="58"/>
    </row>
    <row r="24" spans="1:3" ht="17.25">
      <c r="A24" s="45" t="s">
        <v>116</v>
      </c>
      <c r="B24" s="128"/>
      <c r="C24" s="125"/>
    </row>
    <row r="25" spans="1:3" ht="17.25">
      <c r="A25" s="87" t="s">
        <v>18</v>
      </c>
      <c r="B25" s="126">
        <f>SUM(B23:B24)</f>
        <v>0</v>
      </c>
      <c r="C25" s="88">
        <f>SUM(C23:C24)</f>
        <v>0</v>
      </c>
    </row>
    <row r="26" spans="1:3" ht="17.25">
      <c r="A26" s="87"/>
      <c r="B26" s="127"/>
      <c r="C26" s="91"/>
    </row>
    <row r="27" spans="1:3" ht="17.25">
      <c r="A27" s="45" t="s">
        <v>117</v>
      </c>
      <c r="B27" s="57"/>
      <c r="C27" s="58"/>
    </row>
    <row r="28" spans="1:3" ht="17.25">
      <c r="A28" s="45" t="s">
        <v>118</v>
      </c>
      <c r="B28" s="122">
        <f>'(6a) REINSURANCE CEDED'!J68</f>
        <v>0</v>
      </c>
      <c r="C28" s="58"/>
    </row>
    <row r="29" spans="1:3" ht="17.25">
      <c r="A29" s="45" t="s">
        <v>119</v>
      </c>
      <c r="B29" s="57"/>
      <c r="C29" s="58"/>
    </row>
    <row r="30" spans="1:3" ht="17.25">
      <c r="A30" s="45" t="s">
        <v>120</v>
      </c>
      <c r="B30" s="57"/>
      <c r="C30" s="58"/>
    </row>
    <row r="31" spans="1:3" ht="17.25">
      <c r="A31" s="45" t="s">
        <v>121</v>
      </c>
      <c r="B31" s="57"/>
      <c r="C31" s="58"/>
    </row>
    <row r="32" spans="1:3" ht="17.25">
      <c r="A32" s="45" t="s">
        <v>122</v>
      </c>
      <c r="B32" s="57"/>
      <c r="C32" s="58"/>
    </row>
    <row r="33" spans="1:3" ht="18.75" customHeight="1">
      <c r="A33" s="45" t="s">
        <v>123</v>
      </c>
      <c r="B33" s="57"/>
      <c r="C33" s="58"/>
    </row>
    <row r="34" spans="1:3" ht="17.25">
      <c r="A34" s="45" t="s">
        <v>105</v>
      </c>
      <c r="B34" s="79" t="s">
        <v>1</v>
      </c>
      <c r="C34" s="81" t="s">
        <v>1</v>
      </c>
    </row>
    <row r="35" spans="1:3" ht="17.25">
      <c r="A35" s="55" t="s">
        <v>124</v>
      </c>
      <c r="B35" s="57"/>
      <c r="C35" s="58"/>
    </row>
    <row r="36" spans="1:3" ht="17.25">
      <c r="A36" s="55" t="s">
        <v>125</v>
      </c>
      <c r="B36" s="57"/>
      <c r="C36" s="58"/>
    </row>
    <row r="37" spans="1:3" ht="17.25">
      <c r="A37" s="55" t="s">
        <v>126</v>
      </c>
      <c r="B37" s="57"/>
      <c r="C37" s="58"/>
    </row>
    <row r="38" spans="1:3" ht="17.25">
      <c r="A38" s="55" t="s">
        <v>127</v>
      </c>
      <c r="B38" s="57"/>
      <c r="C38" s="58"/>
    </row>
    <row r="39" spans="1:3" ht="17.25">
      <c r="A39" s="45"/>
      <c r="B39" s="59"/>
      <c r="C39" s="60"/>
    </row>
    <row r="40" spans="1:3" ht="18" thickBot="1">
      <c r="A40" s="45" t="s">
        <v>128</v>
      </c>
      <c r="B40" s="61">
        <f>B17+SUM(B19:B21)+B25+SUM(B27:B38)</f>
        <v>0</v>
      </c>
      <c r="C40" s="129">
        <f>C17+SUM(C19:C21)+C25+SUM(C27:C38)</f>
        <v>0</v>
      </c>
    </row>
    <row r="41" spans="1:3" ht="18" thickTop="1">
      <c r="A41" s="14"/>
      <c r="B41" s="93"/>
      <c r="C41" s="80"/>
    </row>
    <row r="42" spans="1:3" ht="17.25">
      <c r="A42" s="130"/>
      <c r="B42" s="131"/>
      <c r="C42" s="132"/>
    </row>
    <row r="43" spans="1:3" ht="17.25">
      <c r="A43" s="120" t="s">
        <v>13</v>
      </c>
      <c r="B43" s="133"/>
      <c r="C43" s="134"/>
    </row>
    <row r="44" spans="1:3" ht="17.25">
      <c r="A44" s="45" t="s">
        <v>1</v>
      </c>
      <c r="B44" s="293">
        <f>B6</f>
        <v>45291</v>
      </c>
      <c r="C44" s="293">
        <f>C6</f>
        <v>44926</v>
      </c>
    </row>
    <row r="45" spans="1:3" ht="17.25">
      <c r="A45" s="45"/>
      <c r="B45" s="135" t="s">
        <v>14</v>
      </c>
      <c r="C45" s="136" t="s">
        <v>8</v>
      </c>
    </row>
    <row r="46" spans="1:3" ht="17.25">
      <c r="A46" s="45" t="s">
        <v>1</v>
      </c>
      <c r="B46" s="59"/>
      <c r="C46" s="81"/>
    </row>
    <row r="47" spans="1:3" ht="17.25">
      <c r="A47" s="45" t="s">
        <v>194</v>
      </c>
      <c r="B47" s="61">
        <f>'(7) UNPAID LOSS &amp; LAE'!B54+'(7) UNPAID LOSS &amp; LAE'!C54+'(7) UNPAID LOSS &amp; LAE'!D54</f>
        <v>0</v>
      </c>
      <c r="C47" s="58"/>
    </row>
    <row r="48" spans="1:3" ht="17.25">
      <c r="A48" s="45"/>
      <c r="B48" s="79"/>
      <c r="C48" s="81"/>
    </row>
    <row r="49" spans="1:3" ht="17.25">
      <c r="A49" s="45" t="s">
        <v>198</v>
      </c>
      <c r="B49" s="57"/>
      <c r="C49" s="58"/>
    </row>
    <row r="50" spans="1:3" ht="17.25">
      <c r="A50" s="45" t="s">
        <v>199</v>
      </c>
      <c r="B50" s="57"/>
      <c r="C50" s="58"/>
    </row>
    <row r="51" spans="1:3" ht="17.25">
      <c r="A51" s="45" t="s">
        <v>200</v>
      </c>
      <c r="B51" s="57"/>
      <c r="C51" s="58"/>
    </row>
    <row r="52" spans="1:3" ht="17.25">
      <c r="A52" s="45" t="s">
        <v>201</v>
      </c>
      <c r="B52" s="57"/>
      <c r="C52" s="58"/>
    </row>
    <row r="53" spans="1:3" ht="17.25">
      <c r="A53" s="45" t="s">
        <v>202</v>
      </c>
      <c r="B53" s="57"/>
      <c r="C53" s="58"/>
    </row>
    <row r="54" spans="1:3" ht="17.25">
      <c r="A54" s="45" t="s">
        <v>203</v>
      </c>
      <c r="B54" s="57"/>
      <c r="C54" s="58"/>
    </row>
    <row r="55" spans="1:3" ht="17.25">
      <c r="A55" s="45" t="s">
        <v>204</v>
      </c>
      <c r="B55" s="57"/>
      <c r="C55" s="58"/>
    </row>
    <row r="56" spans="1:3" ht="17.25">
      <c r="A56" s="45" t="s">
        <v>205</v>
      </c>
      <c r="B56" s="57"/>
      <c r="C56" s="58"/>
    </row>
    <row r="57" spans="1:3" ht="17.25">
      <c r="A57" s="45" t="s">
        <v>206</v>
      </c>
      <c r="B57" s="57"/>
      <c r="C57" s="58"/>
    </row>
    <row r="58" spans="1:3" ht="17.25">
      <c r="A58" s="45" t="s">
        <v>207</v>
      </c>
      <c r="B58" s="57"/>
      <c r="C58" s="58"/>
    </row>
    <row r="59" spans="1:3" ht="17.25">
      <c r="A59" s="45" t="s">
        <v>208</v>
      </c>
      <c r="B59" s="57"/>
      <c r="C59" s="58"/>
    </row>
    <row r="60" spans="1:3" ht="17.25">
      <c r="A60" s="45" t="s">
        <v>209</v>
      </c>
      <c r="B60" s="57"/>
      <c r="C60" s="58"/>
    </row>
    <row r="61" spans="1:3" ht="17.25">
      <c r="A61" s="45" t="s">
        <v>210</v>
      </c>
      <c r="B61" s="79"/>
      <c r="C61" s="81"/>
    </row>
    <row r="62" spans="1:3" ht="17.25">
      <c r="A62" s="55" t="s">
        <v>124</v>
      </c>
      <c r="B62" s="57"/>
      <c r="C62" s="58"/>
    </row>
    <row r="63" spans="1:3" ht="17.25">
      <c r="A63" s="55" t="s">
        <v>125</v>
      </c>
      <c r="B63" s="57"/>
      <c r="C63" s="58"/>
    </row>
    <row r="64" spans="1:3" ht="17.25">
      <c r="A64" s="55" t="s">
        <v>126</v>
      </c>
      <c r="B64" s="57"/>
      <c r="C64" s="58"/>
    </row>
    <row r="65" spans="1:3" ht="17.25">
      <c r="A65" s="45"/>
      <c r="B65" s="59"/>
      <c r="C65" s="60"/>
    </row>
    <row r="66" spans="1:3" ht="17.25">
      <c r="A66" s="45" t="s">
        <v>211</v>
      </c>
      <c r="B66" s="61">
        <f>SUM(B47:B65)</f>
        <v>0</v>
      </c>
      <c r="C66" s="71">
        <f>SUM(C47:C65)</f>
        <v>0</v>
      </c>
    </row>
    <row r="67" spans="1:3" ht="17.25">
      <c r="A67" s="45"/>
      <c r="B67" s="59"/>
      <c r="C67" s="60"/>
    </row>
    <row r="68" spans="1:3" ht="17.25">
      <c r="A68" s="45" t="s">
        <v>212</v>
      </c>
      <c r="B68" s="79"/>
      <c r="C68" s="81"/>
    </row>
    <row r="69" spans="1:3" ht="17.25">
      <c r="A69" s="45" t="s">
        <v>129</v>
      </c>
      <c r="B69" s="57"/>
      <c r="C69" s="58"/>
    </row>
    <row r="70" spans="1:3" ht="17.25">
      <c r="A70" s="45" t="s">
        <v>130</v>
      </c>
      <c r="B70" s="57"/>
      <c r="C70" s="58"/>
    </row>
    <row r="71" spans="1:3" ht="17.25">
      <c r="A71" s="45" t="s">
        <v>131</v>
      </c>
      <c r="B71" s="57"/>
      <c r="C71" s="58"/>
    </row>
    <row r="72" spans="1:3" ht="17.25">
      <c r="A72" s="55" t="s">
        <v>127</v>
      </c>
      <c r="B72" s="57"/>
      <c r="C72" s="58"/>
    </row>
    <row r="73" spans="1:3" ht="17.25">
      <c r="A73" s="55" t="s">
        <v>262</v>
      </c>
      <c r="B73" s="57"/>
      <c r="C73" s="58"/>
    </row>
    <row r="74" spans="1:3" ht="17.25">
      <c r="A74" s="45" t="s">
        <v>213</v>
      </c>
      <c r="B74" s="57"/>
      <c r="C74" s="58"/>
    </row>
    <row r="75" spans="1:3" ht="17.25">
      <c r="A75" s="45"/>
      <c r="B75" s="59"/>
      <c r="C75" s="60"/>
    </row>
    <row r="76" spans="1:3" ht="17.25">
      <c r="A76" s="45" t="s">
        <v>214</v>
      </c>
      <c r="B76" s="61">
        <f>SUM(B69:B75)</f>
        <v>0</v>
      </c>
      <c r="C76" s="71">
        <f>SUM(C69:C75)</f>
        <v>0</v>
      </c>
    </row>
    <row r="77" spans="1:3" ht="17.25">
      <c r="A77" s="45" t="s">
        <v>256</v>
      </c>
      <c r="B77" s="137"/>
      <c r="C77" s="60"/>
    </row>
    <row r="78" spans="1:3" ht="18" thickBot="1">
      <c r="A78" s="138" t="s">
        <v>215</v>
      </c>
      <c r="B78" s="75">
        <f>B66+B76</f>
        <v>0</v>
      </c>
      <c r="C78" s="62">
        <f>C66+C76</f>
        <v>0</v>
      </c>
    </row>
    <row r="79" ht="18" thickTop="1"/>
  </sheetData>
  <sheetProtection password="DD6C" sheet="1" formatColumns="0" formatRows="0"/>
  <printOptions/>
  <pageMargins left="0.7" right="0.7" top="0.25" bottom="0.25" header="0.3" footer="0.3"/>
  <pageSetup fitToHeight="1" fitToWidth="1" horizontalDpi="600" verticalDpi="600" orientation="portrait" paperSize="5" scale="7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>
    <pageSetUpPr fitToPage="1"/>
  </sheetPr>
  <dimension ref="A1:I46"/>
  <sheetViews>
    <sheetView zoomScalePageLayoutView="0" workbookViewId="0" topLeftCell="A1">
      <selection activeCell="A10" sqref="A10"/>
    </sheetView>
  </sheetViews>
  <sheetFormatPr defaultColWidth="8.8984375" defaultRowHeight="15"/>
  <cols>
    <col min="1" max="1" width="29.59765625" style="28" bestFit="1" customWidth="1"/>
    <col min="2" max="2" width="21.296875" style="28" bestFit="1" customWidth="1"/>
    <col min="3" max="7" width="15.8984375" style="28" bestFit="1" customWidth="1"/>
    <col min="8" max="8" width="15.8984375" style="18" bestFit="1" customWidth="1"/>
    <col min="9" max="16384" width="8.8984375" style="28" customWidth="1"/>
  </cols>
  <sheetData>
    <row r="1" spans="1:8" ht="17.25">
      <c r="A1" s="15" t="str">
        <f>JURAT!A9</f>
        <v>CELL NAME/NUMBER</v>
      </c>
      <c r="B1" s="18"/>
      <c r="C1" s="102"/>
      <c r="D1" s="102"/>
      <c r="E1" s="102"/>
      <c r="F1" s="102"/>
      <c r="G1" s="102"/>
      <c r="H1" s="216" t="s">
        <v>69</v>
      </c>
    </row>
    <row r="2" spans="1:8" ht="17.25">
      <c r="A2" s="33" t="str">
        <f>JURAT!H4</f>
        <v>0000</v>
      </c>
      <c r="B2" s="18"/>
      <c r="C2" s="102"/>
      <c r="D2" s="102"/>
      <c r="E2" s="102"/>
      <c r="F2" s="102"/>
      <c r="G2" s="102"/>
      <c r="H2" s="103"/>
    </row>
    <row r="3" spans="1:8" ht="24">
      <c r="A3" s="33" t="str">
        <f>JURAT!A8</f>
        <v>CAPTIVE INSURANCE COMPANY</v>
      </c>
      <c r="B3" s="256"/>
      <c r="C3" s="102"/>
      <c r="D3" s="102"/>
      <c r="E3" s="102"/>
      <c r="F3" s="102"/>
      <c r="G3" s="102"/>
      <c r="H3" s="103"/>
    </row>
    <row r="4" spans="1:7" ht="17.25">
      <c r="A4" s="252">
        <f>+JURAT!A10</f>
        <v>45291</v>
      </c>
      <c r="B4" s="18"/>
      <c r="C4" s="102"/>
      <c r="D4" s="102"/>
      <c r="E4" s="102"/>
      <c r="F4" s="102"/>
      <c r="G4" s="102"/>
    </row>
    <row r="5" spans="1:7" ht="17.25">
      <c r="A5" s="18"/>
      <c r="B5" s="18"/>
      <c r="C5" s="102"/>
      <c r="D5" s="102"/>
      <c r="E5" s="102"/>
      <c r="F5" s="102"/>
      <c r="G5" s="102"/>
    </row>
    <row r="6" spans="1:7" ht="17.25">
      <c r="A6" s="18" t="s">
        <v>42</v>
      </c>
      <c r="B6" s="18"/>
      <c r="C6" s="104"/>
      <c r="D6" s="102"/>
      <c r="E6" s="102"/>
      <c r="F6" s="102"/>
      <c r="G6" s="102"/>
    </row>
    <row r="7" spans="1:8" ht="17.25">
      <c r="A7" s="105"/>
      <c r="B7" s="106"/>
      <c r="C7" s="40" t="s">
        <v>26</v>
      </c>
      <c r="D7" s="40">
        <v>-2</v>
      </c>
      <c r="E7" s="40">
        <v>-3</v>
      </c>
      <c r="F7" s="40">
        <v>-4</v>
      </c>
      <c r="G7" s="40">
        <v>-5</v>
      </c>
      <c r="H7" s="107">
        <v>-6</v>
      </c>
    </row>
    <row r="8" spans="1:8" ht="17.25">
      <c r="A8" s="108"/>
      <c r="B8" s="109" t="s">
        <v>143</v>
      </c>
      <c r="C8" s="110" t="s">
        <v>1</v>
      </c>
      <c r="D8" s="110" t="s">
        <v>1</v>
      </c>
      <c r="E8" s="110" t="s">
        <v>53</v>
      </c>
      <c r="F8" s="110" t="s">
        <v>151</v>
      </c>
      <c r="G8" s="110" t="s">
        <v>54</v>
      </c>
      <c r="H8" s="110" t="s">
        <v>54</v>
      </c>
    </row>
    <row r="9" spans="1:8" ht="17.25">
      <c r="A9" s="111" t="s">
        <v>43</v>
      </c>
      <c r="B9" s="112" t="s">
        <v>150</v>
      </c>
      <c r="C9" s="113" t="s">
        <v>51</v>
      </c>
      <c r="D9" s="113" t="s">
        <v>52</v>
      </c>
      <c r="E9" s="113" t="s">
        <v>44</v>
      </c>
      <c r="F9" s="113" t="s">
        <v>152</v>
      </c>
      <c r="G9" s="113" t="s">
        <v>55</v>
      </c>
      <c r="H9" s="113" t="s">
        <v>55</v>
      </c>
    </row>
    <row r="10" spans="1:8" ht="17.25">
      <c r="A10" s="114"/>
      <c r="B10" s="115"/>
      <c r="C10" s="116"/>
      <c r="D10" s="116"/>
      <c r="E10" s="116"/>
      <c r="F10" s="116"/>
      <c r="G10" s="116"/>
      <c r="H10" s="116"/>
    </row>
    <row r="11" spans="1:8" ht="17.25">
      <c r="A11" s="114"/>
      <c r="B11" s="114"/>
      <c r="C11" s="116"/>
      <c r="D11" s="116"/>
      <c r="E11" s="116"/>
      <c r="F11" s="116"/>
      <c r="G11" s="116"/>
      <c r="H11" s="116"/>
    </row>
    <row r="12" spans="1:9" ht="17.25">
      <c r="A12" s="114"/>
      <c r="B12" s="114"/>
      <c r="C12" s="116"/>
      <c r="D12" s="116"/>
      <c r="E12" s="116"/>
      <c r="F12" s="116"/>
      <c r="G12" s="116"/>
      <c r="H12" s="116"/>
      <c r="I12" s="168" t="s">
        <v>329</v>
      </c>
    </row>
    <row r="13" spans="1:9" ht="17.25">
      <c r="A13" s="114"/>
      <c r="B13" s="114"/>
      <c r="C13" s="116"/>
      <c r="D13" s="116"/>
      <c r="E13" s="116"/>
      <c r="F13" s="116"/>
      <c r="G13" s="116"/>
      <c r="H13" s="116"/>
      <c r="I13" s="168" t="s">
        <v>325</v>
      </c>
    </row>
    <row r="14" spans="1:8" ht="17.25">
      <c r="A14" s="114"/>
      <c r="B14" s="114"/>
      <c r="C14" s="116"/>
      <c r="D14" s="116"/>
      <c r="E14" s="116"/>
      <c r="F14" s="116"/>
      <c r="G14" s="116"/>
      <c r="H14" s="116"/>
    </row>
    <row r="15" spans="1:8" ht="17.25">
      <c r="A15" s="114"/>
      <c r="B15" s="114"/>
      <c r="C15" s="116"/>
      <c r="D15" s="116"/>
      <c r="E15" s="116"/>
      <c r="F15" s="116"/>
      <c r="G15" s="116"/>
      <c r="H15" s="116"/>
    </row>
    <row r="16" spans="1:8" ht="17.25">
      <c r="A16" s="114"/>
      <c r="B16" s="114"/>
      <c r="C16" s="116"/>
      <c r="D16" s="116"/>
      <c r="E16" s="116"/>
      <c r="F16" s="116"/>
      <c r="G16" s="116"/>
      <c r="H16" s="116"/>
    </row>
    <row r="17" spans="1:8" ht="17.25">
      <c r="A17" s="114"/>
      <c r="B17" s="114"/>
      <c r="C17" s="116"/>
      <c r="D17" s="116"/>
      <c r="E17" s="116"/>
      <c r="F17" s="116"/>
      <c r="G17" s="116"/>
      <c r="H17" s="116"/>
    </row>
    <row r="18" spans="1:8" ht="17.25">
      <c r="A18" s="114"/>
      <c r="B18" s="114"/>
      <c r="C18" s="116"/>
      <c r="D18" s="116"/>
      <c r="E18" s="116"/>
      <c r="F18" s="116"/>
      <c r="G18" s="116"/>
      <c r="H18" s="116"/>
    </row>
    <row r="19" spans="1:8" ht="17.25">
      <c r="A19" s="114"/>
      <c r="B19" s="114"/>
      <c r="C19" s="116"/>
      <c r="D19" s="116"/>
      <c r="E19" s="116"/>
      <c r="F19" s="116"/>
      <c r="G19" s="116"/>
      <c r="H19" s="116"/>
    </row>
    <row r="20" spans="1:8" ht="17.25">
      <c r="A20" s="114"/>
      <c r="B20" s="114"/>
      <c r="C20" s="116"/>
      <c r="D20" s="116"/>
      <c r="E20" s="116"/>
      <c r="F20" s="116"/>
      <c r="G20" s="116"/>
      <c r="H20" s="116"/>
    </row>
    <row r="21" spans="1:8" ht="17.25">
      <c r="A21" s="114"/>
      <c r="B21" s="114"/>
      <c r="C21" s="116"/>
      <c r="D21" s="116"/>
      <c r="E21" s="116"/>
      <c r="F21" s="116"/>
      <c r="G21" s="116"/>
      <c r="H21" s="116"/>
    </row>
    <row r="22" spans="1:8" ht="17.25">
      <c r="A22" s="114"/>
      <c r="B22" s="114"/>
      <c r="C22" s="116"/>
      <c r="D22" s="116"/>
      <c r="E22" s="116"/>
      <c r="F22" s="116"/>
      <c r="G22" s="116"/>
      <c r="H22" s="116"/>
    </row>
    <row r="23" spans="1:8" ht="17.25">
      <c r="A23" s="114"/>
      <c r="B23" s="114"/>
      <c r="C23" s="116"/>
      <c r="D23" s="116"/>
      <c r="E23" s="116"/>
      <c r="F23" s="116"/>
      <c r="G23" s="116"/>
      <c r="H23" s="116"/>
    </row>
    <row r="24" spans="1:8" ht="17.25">
      <c r="A24" s="114"/>
      <c r="B24" s="114"/>
      <c r="C24" s="116"/>
      <c r="D24" s="116"/>
      <c r="E24" s="116"/>
      <c r="F24" s="116"/>
      <c r="G24" s="116"/>
      <c r="H24" s="116"/>
    </row>
    <row r="25" spans="1:8" ht="17.25">
      <c r="A25" s="114"/>
      <c r="B25" s="114"/>
      <c r="C25" s="116"/>
      <c r="D25" s="116"/>
      <c r="E25" s="116"/>
      <c r="F25" s="116"/>
      <c r="G25" s="116"/>
      <c r="H25" s="116"/>
    </row>
    <row r="26" spans="1:8" ht="17.25">
      <c r="A26" s="114"/>
      <c r="B26" s="114"/>
      <c r="C26" s="116"/>
      <c r="D26" s="116"/>
      <c r="E26" s="116"/>
      <c r="F26" s="116"/>
      <c r="G26" s="116"/>
      <c r="H26" s="116"/>
    </row>
    <row r="27" spans="1:8" ht="17.25">
      <c r="A27" s="114"/>
      <c r="B27" s="114"/>
      <c r="C27" s="116"/>
      <c r="D27" s="116"/>
      <c r="E27" s="116"/>
      <c r="F27" s="116"/>
      <c r="G27" s="116"/>
      <c r="H27" s="116"/>
    </row>
    <row r="28" spans="1:8" ht="17.25">
      <c r="A28" s="114"/>
      <c r="B28" s="114"/>
      <c r="C28" s="116"/>
      <c r="D28" s="116"/>
      <c r="E28" s="116"/>
      <c r="F28" s="116"/>
      <c r="G28" s="116"/>
      <c r="H28" s="116"/>
    </row>
    <row r="29" spans="1:8" ht="17.25">
      <c r="A29" s="114"/>
      <c r="B29" s="114"/>
      <c r="C29" s="116"/>
      <c r="D29" s="116"/>
      <c r="E29" s="116"/>
      <c r="F29" s="116"/>
      <c r="G29" s="116"/>
      <c r="H29" s="116"/>
    </row>
    <row r="30" spans="1:8" ht="17.25">
      <c r="A30" s="114"/>
      <c r="B30" s="114"/>
      <c r="C30" s="116"/>
      <c r="D30" s="116"/>
      <c r="E30" s="116"/>
      <c r="F30" s="116"/>
      <c r="G30" s="116"/>
      <c r="H30" s="116"/>
    </row>
    <row r="31" spans="1:8" ht="17.25">
      <c r="A31" s="114"/>
      <c r="B31" s="114"/>
      <c r="C31" s="116"/>
      <c r="D31" s="116"/>
      <c r="E31" s="116"/>
      <c r="F31" s="116"/>
      <c r="G31" s="116"/>
      <c r="H31" s="116"/>
    </row>
    <row r="32" spans="1:8" ht="17.25">
      <c r="A32" s="114"/>
      <c r="B32" s="114"/>
      <c r="C32" s="116"/>
      <c r="D32" s="116"/>
      <c r="E32" s="116"/>
      <c r="F32" s="116"/>
      <c r="G32" s="116"/>
      <c r="H32" s="116"/>
    </row>
    <row r="33" spans="1:8" ht="17.25">
      <c r="A33" s="117"/>
      <c r="B33" s="117"/>
      <c r="C33" s="118"/>
      <c r="D33" s="118"/>
      <c r="E33" s="118"/>
      <c r="F33" s="118"/>
      <c r="G33" s="118"/>
      <c r="H33" s="118"/>
    </row>
    <row r="34" spans="1:8" ht="17.25">
      <c r="A34" s="217"/>
      <c r="B34" s="217"/>
      <c r="C34" s="220"/>
      <c r="D34" s="220"/>
      <c r="E34" s="220"/>
      <c r="F34" s="220"/>
      <c r="G34" s="220"/>
      <c r="H34" s="220"/>
    </row>
    <row r="35" spans="1:8" ht="18" thickBot="1">
      <c r="A35" s="212"/>
      <c r="B35" s="217"/>
      <c r="C35" s="221">
        <f aca="true" t="shared" si="0" ref="C35:H35">SUM(C10:C33)</f>
        <v>0</v>
      </c>
      <c r="D35" s="221">
        <f t="shared" si="0"/>
        <v>0</v>
      </c>
      <c r="E35" s="221">
        <f t="shared" si="0"/>
        <v>0</v>
      </c>
      <c r="F35" s="221">
        <f t="shared" si="0"/>
        <v>0</v>
      </c>
      <c r="G35" s="221">
        <f t="shared" si="0"/>
        <v>0</v>
      </c>
      <c r="H35" s="221">
        <f t="shared" si="0"/>
        <v>0</v>
      </c>
    </row>
    <row r="36" spans="1:8" ht="18" thickTop="1">
      <c r="A36" s="217"/>
      <c r="B36" s="217"/>
      <c r="C36" s="216" t="s">
        <v>45</v>
      </c>
      <c r="D36" s="216" t="s">
        <v>46</v>
      </c>
      <c r="E36" s="216" t="s">
        <v>47</v>
      </c>
      <c r="F36" s="216" t="s">
        <v>48</v>
      </c>
      <c r="G36" s="216" t="s">
        <v>49</v>
      </c>
      <c r="H36" s="216" t="s">
        <v>50</v>
      </c>
    </row>
    <row r="37" spans="1:8" ht="17.25">
      <c r="A37" s="217"/>
      <c r="B37" s="217"/>
      <c r="C37" s="217"/>
      <c r="D37" s="217"/>
      <c r="E37" s="217"/>
      <c r="F37" s="217"/>
      <c r="G37" s="217"/>
      <c r="H37" s="216"/>
    </row>
    <row r="38" spans="1:8" ht="18" thickBot="1">
      <c r="A38" s="222"/>
      <c r="B38" s="222"/>
      <c r="C38" s="222"/>
      <c r="D38" s="222"/>
      <c r="E38" s="222"/>
      <c r="F38" s="222"/>
      <c r="G38" s="222"/>
      <c r="H38" s="216"/>
    </row>
    <row r="39" spans="1:8" ht="18" thickBot="1">
      <c r="A39" s="222" t="s">
        <v>279</v>
      </c>
      <c r="B39" s="222"/>
      <c r="C39" s="222"/>
      <c r="D39" s="222"/>
      <c r="E39" s="222"/>
      <c r="F39" s="219" t="s">
        <v>377</v>
      </c>
      <c r="G39" s="222"/>
      <c r="H39" s="212"/>
    </row>
    <row r="40" spans="1:8" ht="18" thickBot="1">
      <c r="A40" s="222" t="s">
        <v>280</v>
      </c>
      <c r="B40" s="222"/>
      <c r="C40" s="222"/>
      <c r="D40" s="222"/>
      <c r="E40" s="222"/>
      <c r="F40" s="222"/>
      <c r="G40" s="222"/>
      <c r="H40" s="222"/>
    </row>
    <row r="41" spans="1:8" ht="17.25">
      <c r="A41" s="29" t="s">
        <v>154</v>
      </c>
      <c r="B41" s="318"/>
      <c r="C41" s="319"/>
      <c r="D41" s="319"/>
      <c r="E41" s="319"/>
      <c r="F41" s="319"/>
      <c r="G41" s="319"/>
      <c r="H41" s="320"/>
    </row>
    <row r="42" spans="1:8" ht="17.25">
      <c r="A42" s="18"/>
      <c r="B42" s="321"/>
      <c r="C42" s="322"/>
      <c r="D42" s="322"/>
      <c r="E42" s="322"/>
      <c r="F42" s="322"/>
      <c r="G42" s="322"/>
      <c r="H42" s="323"/>
    </row>
    <row r="43" spans="1:8" ht="18" thickBot="1">
      <c r="A43" s="18"/>
      <c r="B43" s="324"/>
      <c r="C43" s="325"/>
      <c r="D43" s="325"/>
      <c r="E43" s="325"/>
      <c r="F43" s="325"/>
      <c r="G43" s="325"/>
      <c r="H43" s="326"/>
    </row>
    <row r="44" spans="1:7" ht="17.25">
      <c r="A44" s="18"/>
      <c r="B44" s="304"/>
      <c r="C44" s="304"/>
      <c r="D44" s="304"/>
      <c r="E44" s="304"/>
      <c r="F44" s="18"/>
      <c r="G44" s="18"/>
    </row>
    <row r="45" spans="1:7" ht="17.25">
      <c r="A45" s="18"/>
      <c r="B45" s="18"/>
      <c r="C45" s="18"/>
      <c r="D45" s="18"/>
      <c r="E45" s="18"/>
      <c r="F45" s="18"/>
      <c r="G45" s="18"/>
    </row>
    <row r="46" spans="1:7" ht="17.25">
      <c r="A46" s="18"/>
      <c r="B46" s="18"/>
      <c r="C46" s="18"/>
      <c r="D46" s="18"/>
      <c r="E46" s="18"/>
      <c r="F46" s="18"/>
      <c r="G46" s="18"/>
    </row>
  </sheetData>
  <sheetProtection formatColumns="0" formatRows="0"/>
  <mergeCells count="3">
    <mergeCell ref="B41:H41"/>
    <mergeCell ref="B42:H42"/>
    <mergeCell ref="B43:H43"/>
  </mergeCells>
  <dataValidations count="1">
    <dataValidation type="list" allowBlank="1" showInputMessage="1" showErrorMessage="1" sqref="F39">
      <formula1>"Select One, Yes, No"</formula1>
    </dataValidation>
  </dataValidations>
  <printOptions/>
  <pageMargins left="0.7" right="0.7" top="0.25" bottom="0.25" header="0.3" footer="0.3"/>
  <pageSetup fitToHeight="1" fitToWidth="1" horizontalDpi="600" verticalDpi="600" orientation="landscape" paperSize="5" scale="7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>
    <pageSetUpPr fitToPage="1"/>
  </sheetPr>
  <dimension ref="A1:F64"/>
  <sheetViews>
    <sheetView zoomScalePageLayoutView="0" workbookViewId="0" topLeftCell="A1">
      <selection activeCell="B14" sqref="B14"/>
    </sheetView>
  </sheetViews>
  <sheetFormatPr defaultColWidth="8.8984375" defaultRowHeight="15"/>
  <cols>
    <col min="1" max="1" width="40.09765625" style="28" customWidth="1"/>
    <col min="2" max="3" width="15.8984375" style="28" bestFit="1" customWidth="1"/>
    <col min="4" max="4" width="8.8984375" style="28" customWidth="1"/>
    <col min="5" max="6" width="11.59765625" style="28" customWidth="1"/>
    <col min="7" max="16384" width="8.8984375" style="28" customWidth="1"/>
  </cols>
  <sheetData>
    <row r="1" spans="1:3" ht="24">
      <c r="A1" s="33" t="str">
        <f>JURAT!A9</f>
        <v>CELL NAME/NUMBER</v>
      </c>
      <c r="B1" s="256"/>
      <c r="C1" s="39" t="s">
        <v>21</v>
      </c>
    </row>
    <row r="2" spans="1:3" ht="17.25">
      <c r="A2" s="33" t="str">
        <f>+JURAT!H4</f>
        <v>0000</v>
      </c>
      <c r="B2" s="15"/>
      <c r="C2" s="39"/>
    </row>
    <row r="3" spans="1:3" ht="17.25">
      <c r="A3" s="253">
        <f>JURAT!A10</f>
        <v>45291</v>
      </c>
      <c r="B3" s="15"/>
      <c r="C3" s="39"/>
    </row>
    <row r="4" spans="1:3" ht="17.25">
      <c r="A4" s="64" t="s">
        <v>22</v>
      </c>
      <c r="B4" s="78">
        <v>-1</v>
      </c>
      <c r="C4" s="49">
        <v>-2</v>
      </c>
    </row>
    <row r="5" spans="1:3" ht="17.25">
      <c r="A5" s="44"/>
      <c r="B5" s="293">
        <f>'(2) BALANCE SHEET'!B6</f>
        <v>45291</v>
      </c>
      <c r="C5" s="293">
        <f>'(2) BALANCE SHEET'!C6</f>
        <v>44926</v>
      </c>
    </row>
    <row r="6" spans="1:3" ht="17.25">
      <c r="A6" s="45"/>
      <c r="B6" s="51" t="s">
        <v>6</v>
      </c>
      <c r="C6" s="52" t="s">
        <v>7</v>
      </c>
    </row>
    <row r="7" spans="1:3" ht="17.25">
      <c r="A7" s="45"/>
      <c r="B7" s="44"/>
      <c r="C7" s="54"/>
    </row>
    <row r="8" spans="1:3" ht="17.25">
      <c r="A8" s="45"/>
      <c r="B8" s="45"/>
      <c r="C8" s="167"/>
    </row>
    <row r="9" spans="1:5" ht="17.25">
      <c r="A9" s="45" t="s">
        <v>185</v>
      </c>
      <c r="B9" s="61">
        <f>'(5) PREMIUMS'!B57+'(5) PREMIUMS'!C57-'(5) PREMIUMS'!D57</f>
        <v>0</v>
      </c>
      <c r="C9" s="58"/>
      <c r="E9" s="15"/>
    </row>
    <row r="10" spans="1:5" ht="17.25">
      <c r="A10" s="45" t="s">
        <v>249</v>
      </c>
      <c r="B10" s="61">
        <f>'(5) PREMIUMS'!E57+'(5) PREMIUMS'!G57+'(5) PREMIUMS'!F57-'(5) PREMIUMS'!H57</f>
        <v>0</v>
      </c>
      <c r="C10" s="58"/>
      <c r="E10" s="15"/>
    </row>
    <row r="11" spans="1:5" ht="17.25">
      <c r="A11" s="45" t="s">
        <v>186</v>
      </c>
      <c r="B11" s="86">
        <f>-'(6a) REINSURANCE CEDED'!H68+'(6a) REINSURANCE CEDED'!I68</f>
        <v>0</v>
      </c>
      <c r="C11" s="58"/>
      <c r="E11" s="15"/>
    </row>
    <row r="12" spans="1:6" ht="17.25">
      <c r="A12" s="87" t="s">
        <v>187</v>
      </c>
      <c r="B12" s="61">
        <f>SUM(B9:B11)</f>
        <v>0</v>
      </c>
      <c r="C12" s="88">
        <f>SUM(C9:C11)</f>
        <v>0</v>
      </c>
      <c r="E12" s="15"/>
      <c r="F12" s="15"/>
    </row>
    <row r="13" spans="1:3" ht="17.25">
      <c r="A13" s="45"/>
      <c r="B13" s="79"/>
      <c r="C13" s="58"/>
    </row>
    <row r="14" spans="1:3" ht="17.25">
      <c r="A14" s="45" t="s">
        <v>132</v>
      </c>
      <c r="B14" s="57"/>
      <c r="C14" s="58"/>
    </row>
    <row r="15" spans="1:3" ht="17.25">
      <c r="A15" s="45"/>
      <c r="B15" s="59"/>
      <c r="C15" s="60"/>
    </row>
    <row r="16" spans="1:3" ht="17.25">
      <c r="A16" s="45" t="s">
        <v>133</v>
      </c>
      <c r="B16" s="61">
        <f>SUM(B12:B15)</f>
        <v>0</v>
      </c>
      <c r="C16" s="71">
        <f>SUM(C12:C15)</f>
        <v>0</v>
      </c>
    </row>
    <row r="17" spans="1:3" ht="17.25">
      <c r="A17" s="45" t="s">
        <v>134</v>
      </c>
      <c r="B17" s="57"/>
      <c r="C17" s="58"/>
    </row>
    <row r="18" spans="1:3" ht="17.25">
      <c r="A18" s="45" t="s">
        <v>135</v>
      </c>
      <c r="B18" s="57"/>
      <c r="C18" s="58"/>
    </row>
    <row r="19" spans="1:3" ht="17.25">
      <c r="A19" s="45"/>
      <c r="B19" s="59"/>
      <c r="C19" s="60"/>
    </row>
    <row r="20" spans="1:3" ht="17.25">
      <c r="A20" s="45" t="s">
        <v>136</v>
      </c>
      <c r="B20" s="61">
        <f>SUM(B15:B19)</f>
        <v>0</v>
      </c>
      <c r="C20" s="71">
        <f>SUM(C15:C19)</f>
        <v>0</v>
      </c>
    </row>
    <row r="21" spans="1:3" ht="17.25">
      <c r="A21" s="45"/>
      <c r="B21" s="79"/>
      <c r="C21" s="81"/>
    </row>
    <row r="22" spans="1:3" ht="17.25">
      <c r="A22" s="45" t="s">
        <v>23</v>
      </c>
      <c r="B22" s="79"/>
      <c r="C22" s="81"/>
    </row>
    <row r="23" spans="1:3" ht="17.25">
      <c r="A23" s="45" t="s">
        <v>195</v>
      </c>
      <c r="B23" s="61">
        <f>'(8) LOSS &amp; LAE PAID &amp; INCURRED'!H56</f>
        <v>0</v>
      </c>
      <c r="C23" s="58"/>
    </row>
    <row r="24" spans="1:3" ht="17.25">
      <c r="A24" s="15" t="s">
        <v>316</v>
      </c>
      <c r="B24" s="150"/>
      <c r="C24" s="58"/>
    </row>
    <row r="25" spans="1:3" ht="17.25">
      <c r="A25" s="70" t="s">
        <v>216</v>
      </c>
      <c r="B25" s="57"/>
      <c r="C25" s="58"/>
    </row>
    <row r="26" spans="1:3" ht="17.25">
      <c r="A26" s="70" t="s">
        <v>268</v>
      </c>
      <c r="B26" s="57"/>
      <c r="C26" s="58"/>
    </row>
    <row r="27" spans="1:3" ht="17.25">
      <c r="A27" s="70" t="s">
        <v>317</v>
      </c>
      <c r="B27" s="57"/>
      <c r="C27" s="58"/>
    </row>
    <row r="28" spans="1:3" ht="17.25">
      <c r="A28" s="70" t="s">
        <v>318</v>
      </c>
      <c r="B28" s="89">
        <f>SUM(B25:B27)</f>
        <v>0</v>
      </c>
      <c r="C28" s="90">
        <f>SUM(C25:C27)</f>
        <v>0</v>
      </c>
    </row>
    <row r="29" spans="1:3" ht="17.25">
      <c r="A29" s="70"/>
      <c r="B29" s="91"/>
      <c r="C29" s="92"/>
    </row>
    <row r="30" spans="1:3" ht="17.25">
      <c r="A30" s="45" t="s">
        <v>320</v>
      </c>
      <c r="B30" s="61">
        <f>+B28+B23</f>
        <v>0</v>
      </c>
      <c r="C30" s="71">
        <f>+C28+C23</f>
        <v>0</v>
      </c>
    </row>
    <row r="31" spans="1:3" ht="17.25">
      <c r="A31" s="45" t="s">
        <v>321</v>
      </c>
      <c r="B31" s="89">
        <f>B20-B30</f>
        <v>0</v>
      </c>
      <c r="C31" s="90">
        <f>C20-C30</f>
        <v>0</v>
      </c>
    </row>
    <row r="32" spans="1:3" ht="17.25">
      <c r="A32" s="45" t="s">
        <v>322</v>
      </c>
      <c r="B32" s="79" t="s">
        <v>1</v>
      </c>
      <c r="C32" s="81" t="s">
        <v>1</v>
      </c>
    </row>
    <row r="33" spans="1:3" ht="17.25">
      <c r="A33" s="45" t="s">
        <v>217</v>
      </c>
      <c r="B33" s="57"/>
      <c r="C33" s="58"/>
    </row>
    <row r="34" spans="1:3" ht="17.25">
      <c r="A34" s="45" t="s">
        <v>218</v>
      </c>
      <c r="B34" s="57"/>
      <c r="C34" s="58"/>
    </row>
    <row r="35" spans="1:3" ht="17.25">
      <c r="A35" s="45" t="s">
        <v>319</v>
      </c>
      <c r="B35" s="57"/>
      <c r="C35" s="58"/>
    </row>
    <row r="36" spans="1:3" ht="17.25">
      <c r="A36" s="45" t="s">
        <v>219</v>
      </c>
      <c r="B36" s="89">
        <f>SUM(B31:B35)</f>
        <v>0</v>
      </c>
      <c r="C36" s="90">
        <f>SUM(C31:C35)</f>
        <v>0</v>
      </c>
    </row>
    <row r="37" spans="1:3" ht="17.25">
      <c r="A37" s="45" t="s">
        <v>323</v>
      </c>
      <c r="B37" s="79" t="s">
        <v>1</v>
      </c>
      <c r="C37" s="81" t="s">
        <v>1</v>
      </c>
    </row>
    <row r="38" spans="1:3" ht="17.25">
      <c r="A38" s="45" t="s">
        <v>220</v>
      </c>
      <c r="B38" s="57"/>
      <c r="C38" s="58"/>
    </row>
    <row r="39" spans="1:3" ht="17.25">
      <c r="A39" s="45" t="s">
        <v>221</v>
      </c>
      <c r="B39" s="57"/>
      <c r="C39" s="58"/>
    </row>
    <row r="40" spans="1:3" ht="17.25">
      <c r="A40" s="45"/>
      <c r="B40" s="59"/>
      <c r="C40" s="60"/>
    </row>
    <row r="41" spans="1:3" ht="18" thickBot="1">
      <c r="A41" s="45" t="s">
        <v>222</v>
      </c>
      <c r="B41" s="61">
        <f>B36-B38-B39</f>
        <v>0</v>
      </c>
      <c r="C41" s="62">
        <f>C36-C38-C39</f>
        <v>0</v>
      </c>
    </row>
    <row r="42" spans="1:3" ht="18" thickTop="1">
      <c r="A42" s="14" t="s">
        <v>223</v>
      </c>
      <c r="B42" s="93"/>
      <c r="C42" s="93"/>
    </row>
    <row r="43" spans="1:3" ht="17.25">
      <c r="A43" s="15"/>
      <c r="B43" s="80"/>
      <c r="C43" s="80"/>
    </row>
    <row r="44" spans="1:3" ht="17.25">
      <c r="A44" s="15"/>
      <c r="B44" s="80"/>
      <c r="C44" s="80"/>
    </row>
    <row r="45" spans="1:3" ht="17.25">
      <c r="A45" s="94"/>
      <c r="B45" s="95"/>
      <c r="C45" s="96"/>
    </row>
    <row r="46" spans="1:3" ht="17.25">
      <c r="A46" s="97" t="s">
        <v>24</v>
      </c>
      <c r="B46" s="98"/>
      <c r="C46" s="99"/>
    </row>
    <row r="47" spans="1:3" ht="17.25">
      <c r="A47" s="100"/>
      <c r="B47" s="80"/>
      <c r="C47" s="92"/>
    </row>
    <row r="48" spans="1:3" ht="17.25">
      <c r="A48" s="44" t="s">
        <v>228</v>
      </c>
      <c r="B48" s="89">
        <f>C63</f>
        <v>0</v>
      </c>
      <c r="C48" s="101"/>
    </row>
    <row r="49" spans="1:3" ht="17.25">
      <c r="A49" s="45" t="s">
        <v>229</v>
      </c>
      <c r="B49" s="61">
        <f>B41</f>
        <v>0</v>
      </c>
      <c r="C49" s="71">
        <f>C41</f>
        <v>0</v>
      </c>
    </row>
    <row r="50" spans="1:3" ht="17.25">
      <c r="A50" s="45" t="s">
        <v>230</v>
      </c>
      <c r="B50" s="57"/>
      <c r="C50" s="58"/>
    </row>
    <row r="51" spans="1:3" ht="17.25">
      <c r="A51" s="45" t="s">
        <v>25</v>
      </c>
      <c r="B51" s="79"/>
      <c r="C51" s="81"/>
    </row>
    <row r="52" spans="1:3" ht="17.25">
      <c r="A52" s="45" t="s">
        <v>231</v>
      </c>
      <c r="B52" s="79"/>
      <c r="C52" s="81"/>
    </row>
    <row r="53" spans="1:3" ht="17.25">
      <c r="A53" s="45" t="s">
        <v>137</v>
      </c>
      <c r="B53" s="57"/>
      <c r="C53" s="58"/>
    </row>
    <row r="54" spans="1:3" ht="17.25">
      <c r="A54" s="45" t="s">
        <v>138</v>
      </c>
      <c r="B54" s="57"/>
      <c r="C54" s="58"/>
    </row>
    <row r="55" spans="1:3" ht="17.25">
      <c r="A55" s="45" t="s">
        <v>139</v>
      </c>
      <c r="B55" s="57"/>
      <c r="C55" s="58"/>
    </row>
    <row r="56" spans="1:3" ht="17.25">
      <c r="A56" s="45" t="s">
        <v>232</v>
      </c>
      <c r="B56" s="79"/>
      <c r="C56" s="81"/>
    </row>
    <row r="57" spans="1:3" ht="17.25">
      <c r="A57" s="45" t="s">
        <v>140</v>
      </c>
      <c r="B57" s="57"/>
      <c r="C57" s="58"/>
    </row>
    <row r="58" spans="1:3" ht="17.25">
      <c r="A58" s="45" t="s">
        <v>141</v>
      </c>
      <c r="B58" s="57"/>
      <c r="C58" s="58"/>
    </row>
    <row r="59" spans="1:3" ht="17.25">
      <c r="A59" s="45" t="s">
        <v>233</v>
      </c>
      <c r="B59" s="57"/>
      <c r="C59" s="58"/>
    </row>
    <row r="60" spans="1:3" ht="17.25">
      <c r="A60" s="55" t="s">
        <v>234</v>
      </c>
      <c r="B60" s="57"/>
      <c r="C60" s="58"/>
    </row>
    <row r="61" spans="1:3" ht="17.25">
      <c r="A61" s="55" t="s">
        <v>142</v>
      </c>
      <c r="B61" s="57"/>
      <c r="C61" s="58"/>
    </row>
    <row r="62" spans="1:3" ht="17.25">
      <c r="A62" s="45"/>
      <c r="B62" s="59"/>
      <c r="C62" s="60"/>
    </row>
    <row r="63" spans="1:3" ht="18" thickBot="1">
      <c r="A63" s="45" t="s">
        <v>235</v>
      </c>
      <c r="B63" s="61">
        <f>SUM(B47:B62)</f>
        <v>0</v>
      </c>
      <c r="C63" s="62">
        <f>SUM(C47:C62)</f>
        <v>0</v>
      </c>
    </row>
    <row r="64" spans="1:3" ht="18" thickTop="1">
      <c r="A64" s="14" t="s">
        <v>224</v>
      </c>
      <c r="B64" s="72"/>
      <c r="C64" s="72"/>
    </row>
  </sheetData>
  <sheetProtection password="DCEC" sheet="1" formatColumns="0" formatRows="0"/>
  <printOptions/>
  <pageMargins left="0.7" right="0.7" top="0.25" bottom="0.25" header="0.3" footer="0.3"/>
  <pageSetup fitToHeight="1" fitToWidth="1" horizontalDpi="600" verticalDpi="600" orientation="portrait" paperSize="5" scale="88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>
    <pageSetUpPr fitToPage="1"/>
  </sheetPr>
  <dimension ref="A1:P95"/>
  <sheetViews>
    <sheetView zoomScalePageLayoutView="0" workbookViewId="0" topLeftCell="A1">
      <selection activeCell="B11" sqref="B11:D11"/>
    </sheetView>
  </sheetViews>
  <sheetFormatPr defaultColWidth="8.8984375" defaultRowHeight="15" customHeight="1"/>
  <cols>
    <col min="1" max="1" width="2.8984375" style="31" customWidth="1"/>
    <col min="2" max="2" width="4.296875" style="30" customWidth="1"/>
    <col min="3" max="3" width="13.8984375" style="30" customWidth="1"/>
    <col min="4" max="4" width="13.3984375" style="30" bestFit="1" customWidth="1"/>
    <col min="5" max="5" width="19" style="30" customWidth="1"/>
    <col min="6" max="6" width="10.69921875" style="30" customWidth="1"/>
    <col min="7" max="7" width="20.3984375" style="30" customWidth="1"/>
    <col min="8" max="8" width="20.69921875" style="30" customWidth="1"/>
    <col min="9" max="16384" width="8.8984375" style="31" customWidth="1"/>
  </cols>
  <sheetData>
    <row r="1" spans="1:8" s="154" customFormat="1" ht="25.5" customHeight="1">
      <c r="A1" s="151" t="str">
        <f>JURAT!A9</f>
        <v>CELL NAME/NUMBER</v>
      </c>
      <c r="B1" s="151"/>
      <c r="C1" s="151"/>
      <c r="D1" s="151"/>
      <c r="E1" s="152"/>
      <c r="F1" s="151"/>
      <c r="G1" s="256"/>
      <c r="H1" s="160" t="s">
        <v>94</v>
      </c>
    </row>
    <row r="2" spans="1:8" s="154" customFormat="1" ht="15" customHeight="1">
      <c r="A2" s="151" t="str">
        <f>+JURAT!H4</f>
        <v>0000</v>
      </c>
      <c r="B2" s="151"/>
      <c r="C2" s="151"/>
      <c r="D2" s="151"/>
      <c r="E2" s="151"/>
      <c r="F2" s="151"/>
      <c r="G2" s="153"/>
      <c r="H2" s="153"/>
    </row>
    <row r="3" spans="1:8" s="154" customFormat="1" ht="15" customHeight="1">
      <c r="A3" s="151" t="str">
        <f>JURAT!A8</f>
        <v>CAPTIVE INSURANCE COMPANY</v>
      </c>
      <c r="B3" s="151"/>
      <c r="C3" s="151"/>
      <c r="D3" s="151"/>
      <c r="E3" s="151"/>
      <c r="F3" s="151"/>
      <c r="G3" s="153"/>
      <c r="H3" s="153"/>
    </row>
    <row r="4" spans="1:8" s="154" customFormat="1" ht="15" customHeight="1">
      <c r="A4" s="344">
        <f>JURAT!A10</f>
        <v>45291</v>
      </c>
      <c r="B4" s="344"/>
      <c r="C4" s="344"/>
      <c r="D4" s="151"/>
      <c r="E4" s="151"/>
      <c r="F4" s="151"/>
      <c r="G4" s="153"/>
      <c r="H4" s="153"/>
    </row>
    <row r="5" spans="1:8" s="154" customFormat="1" ht="15" customHeight="1">
      <c r="A5" s="156" t="s">
        <v>20</v>
      </c>
      <c r="B5" s="157"/>
      <c r="C5" s="157"/>
      <c r="D5" s="157"/>
      <c r="E5" s="157"/>
      <c r="F5" s="157"/>
      <c r="G5" s="157"/>
      <c r="H5" s="153"/>
    </row>
    <row r="6" spans="1:8" s="154" customFormat="1" ht="15" customHeight="1">
      <c r="A6" s="156"/>
      <c r="B6" s="227" t="s">
        <v>337</v>
      </c>
      <c r="C6" s="157"/>
      <c r="D6" s="157"/>
      <c r="E6" s="157"/>
      <c r="F6" s="157"/>
      <c r="G6" s="157"/>
      <c r="H6" s="153"/>
    </row>
    <row r="7" spans="1:8" s="154" customFormat="1" ht="15" customHeight="1">
      <c r="A7" s="156"/>
      <c r="B7" s="227"/>
      <c r="C7" s="157"/>
      <c r="D7" s="157"/>
      <c r="E7" s="157"/>
      <c r="F7" s="157"/>
      <c r="G7" s="157"/>
      <c r="H7" s="153"/>
    </row>
    <row r="8" spans="1:8" s="242" customFormat="1" ht="15" customHeight="1">
      <c r="A8" s="238"/>
      <c r="B8" s="239"/>
      <c r="C8" s="239" t="s">
        <v>379</v>
      </c>
      <c r="D8" s="240"/>
      <c r="E8" s="240"/>
      <c r="F8" s="240"/>
      <c r="G8" s="240"/>
      <c r="H8" s="241"/>
    </row>
    <row r="9" spans="1:16" s="154" customFormat="1" ht="15" customHeight="1">
      <c r="A9" s="294">
        <v>1</v>
      </c>
      <c r="B9" s="231" t="s">
        <v>364</v>
      </c>
      <c r="C9" s="231"/>
      <c r="D9" s="231"/>
      <c r="E9" s="231"/>
      <c r="F9" s="231"/>
      <c r="G9" s="231"/>
      <c r="H9" s="233"/>
      <c r="J9" s="155"/>
      <c r="K9" s="155"/>
      <c r="L9" s="155"/>
      <c r="M9" s="155"/>
      <c r="N9" s="155"/>
      <c r="O9" s="155"/>
      <c r="P9" s="158"/>
    </row>
    <row r="10" spans="1:16" s="154" customFormat="1" ht="15" customHeight="1" thickBot="1">
      <c r="A10" s="294"/>
      <c r="B10" s="231"/>
      <c r="C10" s="231"/>
      <c r="D10" s="231"/>
      <c r="E10" s="231"/>
      <c r="F10" s="231"/>
      <c r="G10" s="231"/>
      <c r="H10" s="233"/>
      <c r="J10" s="155"/>
      <c r="K10" s="155"/>
      <c r="L10" s="155"/>
      <c r="M10" s="155"/>
      <c r="N10" s="155"/>
      <c r="O10" s="155"/>
      <c r="P10" s="158"/>
    </row>
    <row r="11" spans="1:8" s="154" customFormat="1" ht="15" customHeight="1" thickBot="1">
      <c r="A11" s="151" t="s">
        <v>1</v>
      </c>
      <c r="B11" s="349" t="s">
        <v>350</v>
      </c>
      <c r="C11" s="350"/>
      <c r="D11" s="351"/>
      <c r="E11" s="352" t="s">
        <v>352</v>
      </c>
      <c r="F11" s="350"/>
      <c r="G11" s="353"/>
      <c r="H11" s="275" t="s">
        <v>361</v>
      </c>
    </row>
    <row r="12" spans="1:15" s="154" customFormat="1" ht="15" customHeight="1" thickBot="1">
      <c r="A12" s="151"/>
      <c r="B12" s="336"/>
      <c r="C12" s="337"/>
      <c r="D12" s="338"/>
      <c r="E12" s="339"/>
      <c r="F12" s="337"/>
      <c r="G12" s="340"/>
      <c r="H12" s="305"/>
      <c r="J12" s="155"/>
      <c r="K12" s="151"/>
      <c r="L12" s="151"/>
      <c r="M12" s="151"/>
      <c r="N12" s="151"/>
      <c r="O12" s="151"/>
    </row>
    <row r="13" spans="1:8" s="154" customFormat="1" ht="15" customHeight="1" thickBot="1">
      <c r="A13" s="151"/>
      <c r="B13" s="336"/>
      <c r="C13" s="337"/>
      <c r="D13" s="338"/>
      <c r="E13" s="339"/>
      <c r="F13" s="337"/>
      <c r="G13" s="340"/>
      <c r="H13" s="305"/>
    </row>
    <row r="14" spans="2:8" s="154" customFormat="1" ht="15" customHeight="1" thickBot="1">
      <c r="B14" s="336"/>
      <c r="C14" s="337"/>
      <c r="D14" s="338"/>
      <c r="E14" s="339"/>
      <c r="F14" s="337"/>
      <c r="G14" s="340"/>
      <c r="H14" s="305"/>
    </row>
    <row r="15" spans="2:8" s="154" customFormat="1" ht="15" customHeight="1" thickBot="1">
      <c r="B15" s="336"/>
      <c r="C15" s="337"/>
      <c r="D15" s="338"/>
      <c r="E15" s="339"/>
      <c r="F15" s="337"/>
      <c r="G15" s="340"/>
      <c r="H15" s="306"/>
    </row>
    <row r="16" spans="2:8" s="154" customFormat="1" ht="15" customHeight="1">
      <c r="B16" s="302"/>
      <c r="C16" s="302"/>
      <c r="D16" s="302"/>
      <c r="E16" s="302"/>
      <c r="F16" s="302"/>
      <c r="G16" s="302"/>
      <c r="H16" s="302"/>
    </row>
    <row r="17" spans="2:8" s="229" customFormat="1" ht="15" customHeight="1" thickBot="1">
      <c r="B17" s="231" t="s">
        <v>369</v>
      </c>
      <c r="C17" s="230"/>
      <c r="D17" s="230"/>
      <c r="E17" s="230"/>
      <c r="F17" s="230"/>
      <c r="H17" s="233"/>
    </row>
    <row r="18" spans="2:8" s="229" customFormat="1" ht="15" customHeight="1" thickBot="1">
      <c r="B18" s="231" t="s">
        <v>362</v>
      </c>
      <c r="C18" s="230"/>
      <c r="D18" s="230"/>
      <c r="E18" s="230"/>
      <c r="F18" s="230"/>
      <c r="H18" s="228" t="s">
        <v>106</v>
      </c>
    </row>
    <row r="19" spans="2:8" s="229" customFormat="1" ht="15" customHeight="1">
      <c r="B19" s="231"/>
      <c r="C19" s="230"/>
      <c r="D19" s="230"/>
      <c r="E19" s="230"/>
      <c r="F19" s="230"/>
      <c r="H19" s="278"/>
    </row>
    <row r="20" spans="2:7" s="229" customFormat="1" ht="15" customHeight="1" thickBot="1">
      <c r="B20" s="231" t="s">
        <v>336</v>
      </c>
      <c r="C20" s="230"/>
      <c r="D20" s="230"/>
      <c r="E20" s="230"/>
      <c r="F20" s="230"/>
      <c r="G20" s="230"/>
    </row>
    <row r="21" spans="1:8" s="229" customFormat="1" ht="15" customHeight="1">
      <c r="A21" s="230"/>
      <c r="B21" s="341"/>
      <c r="C21" s="342"/>
      <c r="D21" s="342"/>
      <c r="E21" s="342"/>
      <c r="F21" s="342"/>
      <c r="G21" s="342"/>
      <c r="H21" s="343"/>
    </row>
    <row r="22" spans="1:8" s="229" customFormat="1" ht="15" customHeight="1" thickBot="1">
      <c r="A22" s="230"/>
      <c r="B22" s="333"/>
      <c r="C22" s="334"/>
      <c r="D22" s="334"/>
      <c r="E22" s="334"/>
      <c r="F22" s="334"/>
      <c r="G22" s="334"/>
      <c r="H22" s="335"/>
    </row>
    <row r="23" spans="1:8" s="229" customFormat="1" ht="15" customHeight="1" thickBot="1">
      <c r="A23" s="230"/>
      <c r="B23" s="231"/>
      <c r="C23" s="230"/>
      <c r="D23" s="230"/>
      <c r="E23" s="230"/>
      <c r="F23" s="230"/>
      <c r="G23" s="230"/>
      <c r="H23" s="276"/>
    </row>
    <row r="24" spans="1:8" s="229" customFormat="1" ht="15" customHeight="1" thickBot="1">
      <c r="A24" s="230"/>
      <c r="B24" s="231" t="s">
        <v>363</v>
      </c>
      <c r="C24" s="230"/>
      <c r="D24" s="230"/>
      <c r="E24" s="230"/>
      <c r="F24" s="230"/>
      <c r="G24" s="230"/>
      <c r="H24" s="277" t="s">
        <v>106</v>
      </c>
    </row>
    <row r="25" spans="1:8" s="229" customFormat="1" ht="15" customHeight="1" thickBot="1">
      <c r="A25" s="230"/>
      <c r="B25" s="231" t="s">
        <v>335</v>
      </c>
      <c r="C25" s="230"/>
      <c r="D25" s="230"/>
      <c r="E25" s="230"/>
      <c r="F25" s="230"/>
      <c r="G25" s="230"/>
      <c r="H25" s="228" t="s">
        <v>106</v>
      </c>
    </row>
    <row r="26" spans="1:8" s="229" customFormat="1" ht="15" customHeight="1">
      <c r="A26" s="230"/>
      <c r="B26" s="231"/>
      <c r="C26" s="230"/>
      <c r="D26" s="230"/>
      <c r="E26" s="230"/>
      <c r="F26" s="230"/>
      <c r="G26" s="230"/>
      <c r="H26" s="278"/>
    </row>
    <row r="27" spans="1:8" s="229" customFormat="1" ht="15" customHeight="1" thickBot="1">
      <c r="A27" s="230"/>
      <c r="B27" s="231" t="s">
        <v>376</v>
      </c>
      <c r="C27" s="230"/>
      <c r="D27" s="230"/>
      <c r="E27" s="230"/>
      <c r="F27" s="230"/>
      <c r="G27" s="230"/>
      <c r="H27" s="230"/>
    </row>
    <row r="28" spans="1:8" s="229" customFormat="1" ht="15" customHeight="1">
      <c r="A28" s="230"/>
      <c r="B28" s="341"/>
      <c r="C28" s="342"/>
      <c r="D28" s="342"/>
      <c r="E28" s="342"/>
      <c r="F28" s="342"/>
      <c r="G28" s="342"/>
      <c r="H28" s="343"/>
    </row>
    <row r="29" spans="1:8" s="229" customFormat="1" ht="15" customHeight="1" thickBot="1">
      <c r="A29" s="230"/>
      <c r="B29" s="333"/>
      <c r="C29" s="334"/>
      <c r="D29" s="334"/>
      <c r="E29" s="334"/>
      <c r="F29" s="334"/>
      <c r="G29" s="334"/>
      <c r="H29" s="335"/>
    </row>
    <row r="30" spans="1:8" s="229" customFormat="1" ht="15" customHeight="1">
      <c r="A30" s="230"/>
      <c r="B30" s="243"/>
      <c r="C30" s="243"/>
      <c r="D30" s="243"/>
      <c r="E30" s="243"/>
      <c r="F30" s="243"/>
      <c r="G30" s="243"/>
      <c r="H30" s="243"/>
    </row>
    <row r="31" spans="1:8" s="301" customFormat="1" ht="15" customHeight="1">
      <c r="A31" s="297"/>
      <c r="B31" s="298" t="s">
        <v>378</v>
      </c>
      <c r="C31" s="299"/>
      <c r="D31" s="299"/>
      <c r="E31" s="299"/>
      <c r="F31" s="299"/>
      <c r="G31" s="300"/>
      <c r="H31" s="299"/>
    </row>
    <row r="32" spans="1:7" s="229" customFormat="1" ht="15" customHeight="1" thickBot="1">
      <c r="A32" s="295">
        <f>A9+1</f>
        <v>2</v>
      </c>
      <c r="B32" s="231" t="s">
        <v>365</v>
      </c>
      <c r="C32" s="231"/>
      <c r="D32" s="231"/>
      <c r="E32" s="230"/>
      <c r="F32" s="230"/>
      <c r="G32" s="230"/>
    </row>
    <row r="33" spans="1:8" s="229" customFormat="1" ht="15" customHeight="1" thickBot="1">
      <c r="A33" s="230"/>
      <c r="B33" s="230"/>
      <c r="C33" s="231" t="s">
        <v>350</v>
      </c>
      <c r="D33" s="345"/>
      <c r="E33" s="346"/>
      <c r="F33" s="346"/>
      <c r="G33" s="346"/>
      <c r="H33" s="347"/>
    </row>
    <row r="34" spans="1:8" s="229" customFormat="1" ht="15" customHeight="1" thickBot="1">
      <c r="A34" s="230"/>
      <c r="B34" s="230"/>
      <c r="C34" s="231" t="s">
        <v>351</v>
      </c>
      <c r="D34" s="345"/>
      <c r="E34" s="346"/>
      <c r="F34" s="346"/>
      <c r="G34" s="346"/>
      <c r="H34" s="347"/>
    </row>
    <row r="35" spans="1:8" s="229" customFormat="1" ht="15" customHeight="1" thickBot="1">
      <c r="A35" s="230"/>
      <c r="B35" s="230"/>
      <c r="C35" s="231" t="s">
        <v>352</v>
      </c>
      <c r="D35" s="345"/>
      <c r="E35" s="346"/>
      <c r="F35" s="346"/>
      <c r="G35" s="346"/>
      <c r="H35" s="347"/>
    </row>
    <row r="36" spans="1:8" s="229" customFormat="1" ht="15" customHeight="1" thickBot="1">
      <c r="A36" s="230"/>
      <c r="B36" s="230"/>
      <c r="C36" s="231" t="s">
        <v>353</v>
      </c>
      <c r="D36" s="230"/>
      <c r="E36" s="230"/>
      <c r="F36" s="230"/>
      <c r="G36" s="230"/>
      <c r="H36" s="277" t="s">
        <v>106</v>
      </c>
    </row>
    <row r="37" spans="1:8" s="229" customFormat="1" ht="15" customHeight="1">
      <c r="A37" s="230"/>
      <c r="B37" s="230"/>
      <c r="C37" s="231"/>
      <c r="D37" s="230"/>
      <c r="E37" s="230"/>
      <c r="F37" s="230"/>
      <c r="G37" s="230"/>
      <c r="H37" s="235"/>
    </row>
    <row r="38" spans="1:7" s="229" customFormat="1" ht="15" customHeight="1" thickBot="1">
      <c r="A38" s="295">
        <f>+A32+1</f>
        <v>3</v>
      </c>
      <c r="B38" s="231" t="s">
        <v>366</v>
      </c>
      <c r="C38" s="231"/>
      <c r="D38" s="231"/>
      <c r="E38" s="231"/>
      <c r="F38" s="231"/>
      <c r="G38" s="230"/>
    </row>
    <row r="39" spans="1:8" s="229" customFormat="1" ht="15" customHeight="1" thickBot="1">
      <c r="A39" s="230"/>
      <c r="B39" s="230"/>
      <c r="C39" s="231" t="s">
        <v>350</v>
      </c>
      <c r="D39" s="345"/>
      <c r="E39" s="346"/>
      <c r="F39" s="346"/>
      <c r="G39" s="346"/>
      <c r="H39" s="347"/>
    </row>
    <row r="40" spans="1:8" s="229" customFormat="1" ht="15" customHeight="1" thickBot="1">
      <c r="A40" s="230"/>
      <c r="B40" s="230"/>
      <c r="C40" s="231" t="s">
        <v>351</v>
      </c>
      <c r="D40" s="345"/>
      <c r="E40" s="346"/>
      <c r="F40" s="346"/>
      <c r="G40" s="346"/>
      <c r="H40" s="347"/>
    </row>
    <row r="41" spans="1:8" s="229" customFormat="1" ht="15" customHeight="1" thickBot="1">
      <c r="A41" s="230"/>
      <c r="B41" s="230"/>
      <c r="C41" s="231" t="s">
        <v>352</v>
      </c>
      <c r="D41" s="345"/>
      <c r="E41" s="346"/>
      <c r="F41" s="346"/>
      <c r="G41" s="346"/>
      <c r="H41" s="347"/>
    </row>
    <row r="42" spans="1:8" s="229" customFormat="1" ht="15" customHeight="1" thickBot="1">
      <c r="A42" s="230"/>
      <c r="B42" s="230"/>
      <c r="C42" s="231" t="s">
        <v>353</v>
      </c>
      <c r="D42" s="230"/>
      <c r="E42" s="230"/>
      <c r="F42" s="230"/>
      <c r="G42" s="230"/>
      <c r="H42" s="277" t="s">
        <v>106</v>
      </c>
    </row>
    <row r="43" spans="1:8" s="229" customFormat="1" ht="15" customHeight="1">
      <c r="A43" s="230"/>
      <c r="B43" s="230"/>
      <c r="C43" s="231"/>
      <c r="D43" s="230"/>
      <c r="E43" s="230"/>
      <c r="F43" s="230"/>
      <c r="G43" s="230"/>
      <c r="H43" s="278"/>
    </row>
    <row r="44" spans="1:8" s="229" customFormat="1" ht="15" customHeight="1" thickBot="1">
      <c r="A44" s="230"/>
      <c r="B44" s="244" t="s">
        <v>340</v>
      </c>
      <c r="C44" s="245"/>
      <c r="D44" s="245"/>
      <c r="E44" s="245"/>
      <c r="F44" s="245"/>
      <c r="G44" s="246"/>
      <c r="H44" s="245"/>
    </row>
    <row r="45" spans="1:8" s="229" customFormat="1" ht="15" customHeight="1" thickBot="1">
      <c r="A45" s="295">
        <f>+A38+1</f>
        <v>4</v>
      </c>
      <c r="B45" s="234" t="s">
        <v>334</v>
      </c>
      <c r="C45" s="232"/>
      <c r="D45" s="231"/>
      <c r="E45" s="231"/>
      <c r="F45" s="231"/>
      <c r="G45" s="231"/>
      <c r="H45" s="228" t="s">
        <v>106</v>
      </c>
    </row>
    <row r="46" spans="1:7" s="229" customFormat="1" ht="15" customHeight="1" thickBot="1">
      <c r="A46" s="348" t="s">
        <v>331</v>
      </c>
      <c r="B46" s="348" t="s">
        <v>331</v>
      </c>
      <c r="C46" s="348"/>
      <c r="D46" s="345"/>
      <c r="E46" s="346"/>
      <c r="F46" s="346"/>
      <c r="G46" s="347"/>
    </row>
    <row r="47" spans="1:7" s="229" customFormat="1" ht="15" customHeight="1" thickBot="1">
      <c r="A47" s="230"/>
      <c r="B47" s="233"/>
      <c r="C47" s="232"/>
      <c r="D47" s="230"/>
      <c r="E47" s="230"/>
      <c r="F47" s="230"/>
      <c r="G47" s="230"/>
    </row>
    <row r="48" spans="1:8" s="229" customFormat="1" ht="15" customHeight="1" thickBot="1">
      <c r="A48" s="295">
        <f>+A45+1</f>
        <v>5</v>
      </c>
      <c r="B48" s="231" t="s">
        <v>40</v>
      </c>
      <c r="C48" s="231"/>
      <c r="D48" s="231"/>
      <c r="E48" s="231" t="s">
        <v>1</v>
      </c>
      <c r="F48" s="231"/>
      <c r="G48" s="231"/>
      <c r="H48" s="228" t="s">
        <v>106</v>
      </c>
    </row>
    <row r="49" spans="1:8" s="229" customFormat="1" ht="15" customHeight="1" thickBot="1">
      <c r="A49" s="230"/>
      <c r="B49" s="231" t="s">
        <v>332</v>
      </c>
      <c r="C49" s="231"/>
      <c r="D49" s="231"/>
      <c r="E49" s="233"/>
      <c r="F49" s="231"/>
      <c r="G49" s="231"/>
      <c r="H49" s="236" t="s">
        <v>281</v>
      </c>
    </row>
    <row r="50" spans="1:8" s="229" customFormat="1" ht="15" customHeight="1" thickBot="1">
      <c r="A50" s="230"/>
      <c r="B50" s="231" t="s">
        <v>41</v>
      </c>
      <c r="C50" s="231"/>
      <c r="D50" s="231"/>
      <c r="E50" s="231"/>
      <c r="F50" s="231" t="s">
        <v>1</v>
      </c>
      <c r="G50" s="231"/>
      <c r="H50" s="237">
        <v>0</v>
      </c>
    </row>
    <row r="51" spans="1:8" s="229" customFormat="1" ht="15" customHeight="1">
      <c r="A51" s="230"/>
      <c r="B51" s="230"/>
      <c r="C51" s="230"/>
      <c r="D51" s="230"/>
      <c r="E51" s="230"/>
      <c r="F51" s="230"/>
      <c r="G51" s="230"/>
      <c r="H51" s="230"/>
    </row>
    <row r="52" spans="1:8" s="229" customFormat="1" ht="15" customHeight="1">
      <c r="A52" s="230"/>
      <c r="B52" s="239" t="s">
        <v>341</v>
      </c>
      <c r="C52" s="239"/>
      <c r="D52" s="239"/>
      <c r="E52" s="239"/>
      <c r="F52" s="239"/>
      <c r="G52" s="239"/>
      <c r="H52" s="239"/>
    </row>
    <row r="53" spans="1:9" s="229" customFormat="1" ht="15" customHeight="1" thickBot="1">
      <c r="A53" s="295">
        <f>+A48+1</f>
        <v>6</v>
      </c>
      <c r="B53" s="231" t="s">
        <v>333</v>
      </c>
      <c r="C53" s="231"/>
      <c r="D53" s="232"/>
      <c r="E53" s="232"/>
      <c r="F53" s="232"/>
      <c r="G53" s="232"/>
      <c r="I53" s="233"/>
    </row>
    <row r="54" spans="1:8" s="229" customFormat="1" ht="15" customHeight="1" thickBot="1">
      <c r="A54" s="230"/>
      <c r="B54" s="231" t="s">
        <v>149</v>
      </c>
      <c r="C54" s="233"/>
      <c r="D54" s="231"/>
      <c r="E54" s="233"/>
      <c r="F54" s="233"/>
      <c r="G54" s="232"/>
      <c r="H54" s="228" t="s">
        <v>106</v>
      </c>
    </row>
    <row r="55" spans="1:8" s="229" customFormat="1" ht="15" customHeight="1">
      <c r="A55" s="230"/>
      <c r="B55" s="231" t="s">
        <v>367</v>
      </c>
      <c r="C55" s="233"/>
      <c r="D55" s="231"/>
      <c r="E55" s="233"/>
      <c r="F55" s="233"/>
      <c r="G55" s="232"/>
      <c r="H55" s="235"/>
    </row>
    <row r="56" spans="1:8" s="229" customFormat="1" ht="15" customHeight="1">
      <c r="A56" s="230"/>
      <c r="B56" s="243"/>
      <c r="C56" s="243"/>
      <c r="D56" s="243"/>
      <c r="E56" s="243"/>
      <c r="F56" s="243"/>
      <c r="G56" s="243"/>
      <c r="H56" s="243"/>
    </row>
    <row r="57" spans="1:8" s="229" customFormat="1" ht="15" customHeight="1">
      <c r="A57" s="230"/>
      <c r="B57" s="239" t="s">
        <v>342</v>
      </c>
      <c r="C57" s="247"/>
      <c r="D57" s="247"/>
      <c r="E57" s="247"/>
      <c r="F57" s="247"/>
      <c r="G57" s="247"/>
      <c r="H57" s="248"/>
    </row>
    <row r="58" spans="1:8" s="154" customFormat="1" ht="15" customHeight="1" thickBot="1">
      <c r="A58" s="296">
        <f>+A53+1</f>
        <v>7</v>
      </c>
      <c r="B58" s="158" t="s">
        <v>95</v>
      </c>
      <c r="C58" s="158"/>
      <c r="D58" s="158"/>
      <c r="E58" s="153"/>
      <c r="F58" s="161"/>
      <c r="G58" s="153"/>
      <c r="H58" s="162" t="str">
        <f>IF(+'(2) BALANCE SHEET'!C76&gt;0,(+'(2) BALANCE SHEET'!B76-'(2) BALANCE SHEET'!C76)/'(2) BALANCE SHEET'!C76,"N/A")</f>
        <v>N/A</v>
      </c>
    </row>
    <row r="59" spans="2:8" s="154" customFormat="1" ht="15" customHeight="1" thickBot="1">
      <c r="B59" s="158" t="s">
        <v>99</v>
      </c>
      <c r="C59" s="158"/>
      <c r="D59" s="158"/>
      <c r="E59" s="161"/>
      <c r="F59" s="161"/>
      <c r="G59" s="153"/>
      <c r="H59" s="163" t="str">
        <f>IF(H58="N/A","N/A",IF(H58&lt;-0.15,"Yes","No"))</f>
        <v>N/A</v>
      </c>
    </row>
    <row r="60" spans="2:8" s="154" customFormat="1" ht="15" customHeight="1" thickBot="1">
      <c r="B60" s="153" t="s">
        <v>368</v>
      </c>
      <c r="C60" s="153"/>
      <c r="D60" s="279"/>
      <c r="E60" s="280"/>
      <c r="F60" s="280"/>
      <c r="G60" s="279"/>
      <c r="H60" s="279"/>
    </row>
    <row r="61" spans="2:8" s="154" customFormat="1" ht="15" customHeight="1">
      <c r="B61" s="330"/>
      <c r="C61" s="331"/>
      <c r="D61" s="331"/>
      <c r="E61" s="331"/>
      <c r="F61" s="331"/>
      <c r="G61" s="331"/>
      <c r="H61" s="332"/>
    </row>
    <row r="62" spans="2:8" s="154" customFormat="1" ht="15" customHeight="1" thickBot="1">
      <c r="B62" s="327"/>
      <c r="C62" s="328"/>
      <c r="D62" s="328"/>
      <c r="E62" s="328"/>
      <c r="F62" s="328"/>
      <c r="G62" s="328"/>
      <c r="H62" s="329"/>
    </row>
    <row r="63" spans="2:8" s="154" customFormat="1" ht="15" customHeight="1">
      <c r="B63" s="153"/>
      <c r="C63" s="153"/>
      <c r="D63" s="153"/>
      <c r="E63" s="153"/>
      <c r="F63" s="153"/>
      <c r="G63" s="153"/>
      <c r="H63" s="153"/>
    </row>
    <row r="64" spans="1:10" s="154" customFormat="1" ht="15" customHeight="1" thickBot="1">
      <c r="A64" s="296">
        <f>A58+1</f>
        <v>8</v>
      </c>
      <c r="B64" s="158" t="s">
        <v>96</v>
      </c>
      <c r="C64" s="158"/>
      <c r="D64" s="158"/>
      <c r="E64" s="158"/>
      <c r="F64" s="161"/>
      <c r="G64" s="153"/>
      <c r="H64" s="162" t="str">
        <f>IF(+'(3) INCOME'!C12&gt;0,MIN((+'(3) INCOME'!B12-'(3) INCOME'!C12)/'(3) INCOME'!C12,9.99),"N/A")</f>
        <v>N/A</v>
      </c>
      <c r="J64" s="165"/>
    </row>
    <row r="65" spans="2:8" s="154" customFormat="1" ht="15" customHeight="1" thickBot="1">
      <c r="B65" s="158" t="s">
        <v>102</v>
      </c>
      <c r="C65" s="158"/>
      <c r="D65" s="158"/>
      <c r="E65" s="166"/>
      <c r="F65" s="161"/>
      <c r="G65" s="153"/>
      <c r="H65" s="163" t="str">
        <f>IF(+H64="N/A","N/A",IF(+H64&lt;-0.25,"Yes",IF(+H64&gt;0.25,"Yes","No")))</f>
        <v>N/A</v>
      </c>
    </row>
    <row r="66" spans="2:8" s="154" customFormat="1" ht="15" customHeight="1" thickBot="1">
      <c r="B66" s="153" t="s">
        <v>368</v>
      </c>
      <c r="C66" s="153"/>
      <c r="D66" s="279"/>
      <c r="E66" s="280"/>
      <c r="F66" s="280"/>
      <c r="G66" s="279"/>
      <c r="H66" s="279"/>
    </row>
    <row r="67" spans="2:8" s="154" customFormat="1" ht="15" customHeight="1">
      <c r="B67" s="330"/>
      <c r="C67" s="331"/>
      <c r="D67" s="331"/>
      <c r="E67" s="331"/>
      <c r="F67" s="331"/>
      <c r="G67" s="331"/>
      <c r="H67" s="332"/>
    </row>
    <row r="68" spans="2:8" s="154" customFormat="1" ht="15" customHeight="1" thickBot="1">
      <c r="B68" s="327"/>
      <c r="C68" s="328"/>
      <c r="D68" s="328"/>
      <c r="E68" s="328"/>
      <c r="F68" s="328"/>
      <c r="G68" s="328"/>
      <c r="H68" s="329"/>
    </row>
    <row r="69" spans="1:13" s="154" customFormat="1" ht="15" customHeight="1">
      <c r="A69" s="153"/>
      <c r="B69" s="153"/>
      <c r="C69" s="153"/>
      <c r="D69" s="153"/>
      <c r="E69" s="161"/>
      <c r="F69" s="161"/>
      <c r="G69" s="153"/>
      <c r="H69" s="153"/>
      <c r="I69" s="153"/>
      <c r="J69" s="153"/>
      <c r="K69" s="153"/>
      <c r="L69" s="153"/>
      <c r="M69" s="153"/>
    </row>
    <row r="70" spans="1:13" s="154" customFormat="1" ht="15" customHeight="1" thickBot="1">
      <c r="A70" s="296">
        <f>A64+1</f>
        <v>9</v>
      </c>
      <c r="B70" s="158" t="s">
        <v>103</v>
      </c>
      <c r="C70" s="158"/>
      <c r="D70" s="158"/>
      <c r="E70" s="166"/>
      <c r="F70" s="161"/>
      <c r="G70" s="153"/>
      <c r="H70" s="162" t="str">
        <f>IF('(3) INCOME'!B12&gt;0,(+'(3) INCOME'!B12/'(3) INCOME'!B63),"N/A")</f>
        <v>N/A</v>
      </c>
      <c r="J70" s="153"/>
      <c r="K70" s="153"/>
      <c r="L70" s="153"/>
      <c r="M70" s="153"/>
    </row>
    <row r="71" spans="1:13" s="154" customFormat="1" ht="15" customHeight="1" thickBot="1">
      <c r="A71" s="153"/>
      <c r="B71" s="158" t="s">
        <v>104</v>
      </c>
      <c r="C71" s="158"/>
      <c r="D71" s="158"/>
      <c r="E71" s="166"/>
      <c r="F71" s="161"/>
      <c r="G71" s="153"/>
      <c r="H71" s="163" t="str">
        <f>IF(H70="N/A","N/A",IF(+H70&gt;3.999,"Yes","No"))</f>
        <v>N/A</v>
      </c>
      <c r="I71" s="153"/>
      <c r="J71" s="153"/>
      <c r="K71" s="153"/>
      <c r="L71" s="153"/>
      <c r="M71" s="153"/>
    </row>
    <row r="72" spans="1:13" s="154" customFormat="1" ht="15" customHeight="1" thickBot="1">
      <c r="A72" s="153"/>
      <c r="B72" s="153" t="s">
        <v>368</v>
      </c>
      <c r="C72" s="153"/>
      <c r="D72" s="279"/>
      <c r="E72" s="280"/>
      <c r="F72" s="280"/>
      <c r="G72" s="279"/>
      <c r="H72" s="279"/>
      <c r="I72" s="153"/>
      <c r="J72" s="153"/>
      <c r="K72" s="153"/>
      <c r="L72" s="153"/>
      <c r="M72" s="153"/>
    </row>
    <row r="73" spans="1:13" s="154" customFormat="1" ht="15" customHeight="1">
      <c r="A73" s="153"/>
      <c r="B73" s="330"/>
      <c r="C73" s="331"/>
      <c r="D73" s="331"/>
      <c r="E73" s="331"/>
      <c r="F73" s="331"/>
      <c r="G73" s="331"/>
      <c r="H73" s="332"/>
      <c r="I73" s="153"/>
      <c r="J73" s="153"/>
      <c r="K73" s="153"/>
      <c r="L73" s="153"/>
      <c r="M73" s="153"/>
    </row>
    <row r="74" spans="1:13" s="154" customFormat="1" ht="15" customHeight="1" thickBot="1">
      <c r="A74" s="153"/>
      <c r="B74" s="327"/>
      <c r="C74" s="328"/>
      <c r="D74" s="328"/>
      <c r="E74" s="328"/>
      <c r="F74" s="328"/>
      <c r="G74" s="328"/>
      <c r="H74" s="329"/>
      <c r="I74" s="153"/>
      <c r="J74" s="153"/>
      <c r="K74" s="153"/>
      <c r="L74" s="153"/>
      <c r="M74" s="153"/>
    </row>
    <row r="75" spans="1:13" s="154" customFormat="1" ht="15" customHeight="1">
      <c r="A75" s="153"/>
      <c r="B75" s="153"/>
      <c r="C75" s="153"/>
      <c r="D75" s="153"/>
      <c r="E75" s="161"/>
      <c r="F75" s="161"/>
      <c r="G75" s="153"/>
      <c r="H75" s="153"/>
      <c r="I75" s="153"/>
      <c r="J75" s="153"/>
      <c r="K75" s="153"/>
      <c r="L75" s="153"/>
      <c r="M75" s="153"/>
    </row>
    <row r="76" spans="1:13" s="154" customFormat="1" ht="15" customHeight="1" thickBot="1">
      <c r="A76" s="296">
        <f>A70+1</f>
        <v>10</v>
      </c>
      <c r="B76" s="158" t="s">
        <v>97</v>
      </c>
      <c r="C76" s="158"/>
      <c r="D76" s="158"/>
      <c r="E76" s="153"/>
      <c r="F76" s="161"/>
      <c r="G76" s="153"/>
      <c r="H76" s="162" t="str">
        <f>IF(+'(3) INCOME'!B16&gt;0,IF(+'(3) INCOME'!B30&gt;0,MIN(+'(3) INCOME'!B30/'(3) INCOME'!B16,9.99),"N/A"),"N/A")</f>
        <v>N/A</v>
      </c>
      <c r="J76" s="153"/>
      <c r="K76" s="153"/>
      <c r="L76" s="153"/>
      <c r="M76" s="153"/>
    </row>
    <row r="77" spans="2:8" s="154" customFormat="1" ht="15" customHeight="1" thickBot="1">
      <c r="B77" s="158" t="s">
        <v>344</v>
      </c>
      <c r="C77" s="158"/>
      <c r="D77" s="158"/>
      <c r="E77" s="161"/>
      <c r="F77" s="161"/>
      <c r="G77" s="153"/>
      <c r="H77" s="163" t="str">
        <f>IF(H76="N/A","N/A",IF(H76&gt;120%,"Yes","No"))</f>
        <v>N/A</v>
      </c>
    </row>
    <row r="78" spans="2:8" s="154" customFormat="1" ht="15" customHeight="1" thickBot="1">
      <c r="B78" s="153" t="s">
        <v>368</v>
      </c>
      <c r="C78" s="153"/>
      <c r="D78" s="159"/>
      <c r="E78" s="164"/>
      <c r="F78" s="164"/>
      <c r="G78" s="159"/>
      <c r="H78" s="159"/>
    </row>
    <row r="79" spans="2:8" s="154" customFormat="1" ht="15" customHeight="1">
      <c r="B79" s="330"/>
      <c r="C79" s="331"/>
      <c r="D79" s="331"/>
      <c r="E79" s="331"/>
      <c r="F79" s="331"/>
      <c r="G79" s="331"/>
      <c r="H79" s="332"/>
    </row>
    <row r="80" spans="2:8" s="154" customFormat="1" ht="15" customHeight="1" thickBot="1">
      <c r="B80" s="327"/>
      <c r="C80" s="328"/>
      <c r="D80" s="328"/>
      <c r="E80" s="328"/>
      <c r="F80" s="328"/>
      <c r="G80" s="328"/>
      <c r="H80" s="329"/>
    </row>
    <row r="81" spans="2:8" s="154" customFormat="1" ht="15" customHeight="1">
      <c r="B81" s="153"/>
      <c r="C81" s="153"/>
      <c r="D81" s="153"/>
      <c r="E81" s="161"/>
      <c r="F81" s="161"/>
      <c r="G81" s="153"/>
      <c r="H81" s="153"/>
    </row>
    <row r="82" spans="1:8" s="154" customFormat="1" ht="15" customHeight="1" thickBot="1">
      <c r="A82" s="296">
        <f>A76+1</f>
        <v>11</v>
      </c>
      <c r="B82" s="158" t="s">
        <v>148</v>
      </c>
      <c r="C82" s="158"/>
      <c r="D82" s="158"/>
      <c r="E82" s="166"/>
      <c r="F82" s="161"/>
      <c r="G82" s="153"/>
      <c r="H82" s="162" t="str">
        <f>IF('(2) BALANCE SHEET'!B47&gt;0,(('(2) BALANCE SHEET'!B47-'(2) BALANCE SHEET'!B23)/'(2) BALANCE SHEET'!B76),"N/A")</f>
        <v>N/A</v>
      </c>
    </row>
    <row r="83" spans="2:8" s="154" customFormat="1" ht="15" customHeight="1" thickBot="1">
      <c r="B83" s="158" t="s">
        <v>147</v>
      </c>
      <c r="C83" s="158"/>
      <c r="D83" s="158"/>
      <c r="E83" s="166"/>
      <c r="F83" s="161"/>
      <c r="G83" s="153"/>
      <c r="H83" s="163" t="str">
        <f>IF(H82="N/A","N/A",IF(H82&gt;400%,"Yes","No"))</f>
        <v>N/A</v>
      </c>
    </row>
    <row r="84" spans="2:8" s="154" customFormat="1" ht="15" customHeight="1" thickBot="1">
      <c r="B84" s="153" t="s">
        <v>368</v>
      </c>
      <c r="C84" s="153"/>
      <c r="D84" s="159"/>
      <c r="E84" s="164"/>
      <c r="F84" s="164"/>
      <c r="G84" s="159"/>
      <c r="H84" s="159"/>
    </row>
    <row r="85" spans="2:8" s="154" customFormat="1" ht="15" customHeight="1">
      <c r="B85" s="330"/>
      <c r="C85" s="331"/>
      <c r="D85" s="331"/>
      <c r="E85" s="331"/>
      <c r="F85" s="331"/>
      <c r="G85" s="331"/>
      <c r="H85" s="332"/>
    </row>
    <row r="86" spans="2:8" s="154" customFormat="1" ht="15" customHeight="1" thickBot="1">
      <c r="B86" s="327"/>
      <c r="C86" s="328"/>
      <c r="D86" s="328"/>
      <c r="E86" s="328"/>
      <c r="F86" s="328"/>
      <c r="G86" s="328"/>
      <c r="H86" s="329"/>
    </row>
    <row r="87" spans="2:8" s="154" customFormat="1" ht="15" customHeight="1">
      <c r="B87" s="153"/>
      <c r="C87" s="153"/>
      <c r="D87" s="153"/>
      <c r="E87" s="153"/>
      <c r="F87" s="153"/>
      <c r="G87" s="153"/>
      <c r="H87" s="153"/>
    </row>
    <row r="88" spans="1:8" s="154" customFormat="1" ht="15" customHeight="1" thickBot="1">
      <c r="A88" s="296">
        <f>A82+1</f>
        <v>12</v>
      </c>
      <c r="B88" s="158" t="s">
        <v>98</v>
      </c>
      <c r="C88" s="158"/>
      <c r="D88" s="158"/>
      <c r="E88" s="166"/>
      <c r="F88" s="161"/>
      <c r="G88" s="153"/>
      <c r="H88" s="162" t="str">
        <f>IF('(2) BALANCE SHEET'!B66&gt;0,('(2) BALANCE SHEET'!B66/'(2) BALANCE SHEET'!B76),"N/A")</f>
        <v>N/A</v>
      </c>
    </row>
    <row r="89" spans="2:8" s="154" customFormat="1" ht="15" customHeight="1" thickBot="1">
      <c r="B89" s="158" t="s">
        <v>146</v>
      </c>
      <c r="C89" s="158"/>
      <c r="D89" s="158"/>
      <c r="E89" s="166"/>
      <c r="F89" s="161"/>
      <c r="G89" s="153"/>
      <c r="H89" s="163" t="str">
        <f>IF(H88="N/A","N/A",IF(H88&gt;500%,"Yes","No"))</f>
        <v>N/A</v>
      </c>
    </row>
    <row r="90" spans="2:8" s="154" customFormat="1" ht="15" customHeight="1" thickBot="1">
      <c r="B90" s="153" t="s">
        <v>368</v>
      </c>
      <c r="C90" s="153"/>
      <c r="D90" s="159"/>
      <c r="E90" s="164"/>
      <c r="F90" s="164"/>
      <c r="G90" s="159"/>
      <c r="H90" s="159"/>
    </row>
    <row r="91" spans="2:8" s="154" customFormat="1" ht="15" customHeight="1">
      <c r="B91" s="330"/>
      <c r="C91" s="331"/>
      <c r="D91" s="331"/>
      <c r="E91" s="331"/>
      <c r="F91" s="331"/>
      <c r="G91" s="331"/>
      <c r="H91" s="332"/>
    </row>
    <row r="92" spans="2:8" s="154" customFormat="1" ht="15" customHeight="1" thickBot="1">
      <c r="B92" s="327"/>
      <c r="C92" s="328"/>
      <c r="D92" s="328"/>
      <c r="E92" s="328"/>
      <c r="F92" s="328"/>
      <c r="G92" s="328"/>
      <c r="H92" s="329"/>
    </row>
    <row r="93" spans="1:9" s="154" customFormat="1" ht="15" customHeight="1">
      <c r="A93" s="288"/>
      <c r="B93" s="281"/>
      <c r="C93" s="281"/>
      <c r="D93" s="281"/>
      <c r="E93" s="282"/>
      <c r="F93" s="282"/>
      <c r="G93" s="281"/>
      <c r="H93" s="281"/>
      <c r="I93" s="153"/>
    </row>
    <row r="94" spans="1:8" s="154" customFormat="1" ht="15" customHeight="1">
      <c r="A94" s="289"/>
      <c r="B94" s="290"/>
      <c r="C94" s="279"/>
      <c r="D94" s="290"/>
      <c r="E94" s="290"/>
      <c r="F94" s="290"/>
      <c r="G94" s="290"/>
      <c r="H94" s="290"/>
    </row>
    <row r="95" spans="1:8" s="154" customFormat="1" ht="15" customHeight="1">
      <c r="A95" s="289"/>
      <c r="B95" s="279"/>
      <c r="C95" s="279"/>
      <c r="D95" s="279"/>
      <c r="E95" s="279"/>
      <c r="F95" s="279"/>
      <c r="G95" s="279"/>
      <c r="H95" s="279"/>
    </row>
  </sheetData>
  <sheetProtection password="DCEC" sheet="1"/>
  <mergeCells count="35">
    <mergeCell ref="D46:G46"/>
    <mergeCell ref="D33:H33"/>
    <mergeCell ref="A4:C4"/>
    <mergeCell ref="E14:G14"/>
    <mergeCell ref="B15:D15"/>
    <mergeCell ref="E15:G15"/>
    <mergeCell ref="D34:H34"/>
    <mergeCell ref="A46:C46"/>
    <mergeCell ref="B11:D11"/>
    <mergeCell ref="E11:G11"/>
    <mergeCell ref="B12:D12"/>
    <mergeCell ref="E12:G12"/>
    <mergeCell ref="B13:D13"/>
    <mergeCell ref="E13:G13"/>
    <mergeCell ref="B14:D14"/>
    <mergeCell ref="B21:H21"/>
    <mergeCell ref="B22:H22"/>
    <mergeCell ref="B28:H28"/>
    <mergeCell ref="B29:H29"/>
    <mergeCell ref="B61:H61"/>
    <mergeCell ref="B62:H62"/>
    <mergeCell ref="B67:H67"/>
    <mergeCell ref="B68:H68"/>
    <mergeCell ref="B73:H73"/>
    <mergeCell ref="D35:H35"/>
    <mergeCell ref="D39:H39"/>
    <mergeCell ref="D40:H40"/>
    <mergeCell ref="D41:H41"/>
    <mergeCell ref="B92:H92"/>
    <mergeCell ref="B74:H74"/>
    <mergeCell ref="B79:H79"/>
    <mergeCell ref="B80:H80"/>
    <mergeCell ref="B85:H85"/>
    <mergeCell ref="B86:H86"/>
    <mergeCell ref="B91:H91"/>
  </mergeCells>
  <dataValidations count="3">
    <dataValidation type="list" allowBlank="1" showInputMessage="1" showErrorMessage="1" sqref="H48 H24 H17:H19">
      <formula1>"Select One, Yes, No"</formula1>
    </dataValidation>
    <dataValidation type="list" allowBlank="1" showInputMessage="1" showErrorMessage="1" sqref="H54:H55 H25:H26 H42:H43 H36:H37">
      <formula1>"Select One, Yes, No, N/A"</formula1>
    </dataValidation>
    <dataValidation type="list" allowBlank="1" showInputMessage="1" showErrorMessage="1" sqref="H45">
      <formula1>"Select One, GAAP, NAIC SAP, IFRS, Other"</formula1>
    </dataValidation>
  </dataValidations>
  <printOptions/>
  <pageMargins left="0.7" right="0.7" top="0.25" bottom="0.25" header="0.3" footer="0.3"/>
  <pageSetup fitToHeight="2" fitToWidth="1" horizontalDpi="600" verticalDpi="600" orientation="portrait" paperSize="5" scale="71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6">
    <pageSetUpPr fitToPage="1"/>
  </sheetPr>
  <dimension ref="A1:I104"/>
  <sheetViews>
    <sheetView workbookViewId="0" topLeftCell="A1">
      <pane ySplit="9" topLeftCell="A10" activePane="bottomLeft" state="frozen"/>
      <selection pane="topLeft" activeCell="A32" sqref="A32"/>
      <selection pane="bottomLeft" activeCell="B11" sqref="B11"/>
    </sheetView>
  </sheetViews>
  <sheetFormatPr defaultColWidth="8.8984375" defaultRowHeight="15"/>
  <cols>
    <col min="1" max="1" width="33.69921875" style="28" customWidth="1"/>
    <col min="2" max="8" width="13.8984375" style="28" customWidth="1"/>
    <col min="9" max="16384" width="8.8984375" style="28" customWidth="1"/>
  </cols>
  <sheetData>
    <row r="1" spans="1:8" ht="24">
      <c r="A1" s="155" t="str">
        <f>JURAT!A9</f>
        <v>CELL NAME/NUMBER</v>
      </c>
      <c r="B1" s="255"/>
      <c r="C1" s="256"/>
      <c r="D1" s="15"/>
      <c r="E1" s="15"/>
      <c r="F1" s="15"/>
      <c r="G1" s="15"/>
      <c r="H1" s="39" t="s">
        <v>326</v>
      </c>
    </row>
    <row r="2" spans="1:8" ht="17.25">
      <c r="A2" s="15" t="str">
        <f>+JURAT!H4</f>
        <v>0000</v>
      </c>
      <c r="B2" s="15"/>
      <c r="C2" s="15"/>
      <c r="D2" s="15"/>
      <c r="E2" s="15"/>
      <c r="F2" s="15"/>
      <c r="G2" s="15"/>
      <c r="H2" s="15"/>
    </row>
    <row r="3" spans="1:8" ht="17.25">
      <c r="A3" s="253">
        <f>JURAT!A10</f>
        <v>45291</v>
      </c>
      <c r="B3" s="15"/>
      <c r="C3" s="15"/>
      <c r="D3" s="15"/>
      <c r="E3" s="15"/>
      <c r="F3" s="15"/>
      <c r="G3" s="15"/>
      <c r="H3" s="15"/>
    </row>
    <row r="4" spans="1:8" ht="17.25">
      <c r="A4" s="253" t="str">
        <f>JURAT!A8</f>
        <v>CAPTIVE INSURANCE COMPANY</v>
      </c>
      <c r="B4" s="22"/>
      <c r="C4" s="22"/>
      <c r="D4" s="22"/>
      <c r="E4" s="22"/>
      <c r="F4" s="22"/>
      <c r="G4" s="22"/>
      <c r="H4" s="15"/>
    </row>
    <row r="5" spans="1:8" ht="17.25">
      <c r="A5" s="175"/>
      <c r="B5" s="176" t="s">
        <v>26</v>
      </c>
      <c r="C5" s="177"/>
      <c r="D5" s="47">
        <v>-2</v>
      </c>
      <c r="E5" s="176">
        <v>-3</v>
      </c>
      <c r="F5" s="177"/>
      <c r="G5" s="177"/>
      <c r="H5" s="69">
        <v>-4</v>
      </c>
    </row>
    <row r="6" spans="1:8" ht="17.25">
      <c r="A6" s="76" t="s">
        <v>282</v>
      </c>
      <c r="B6" s="45"/>
      <c r="C6" s="178"/>
      <c r="D6" s="169" t="s">
        <v>81</v>
      </c>
      <c r="E6" s="45"/>
      <c r="F6" s="178"/>
      <c r="G6" s="178"/>
      <c r="H6" s="52" t="s">
        <v>66</v>
      </c>
    </row>
    <row r="7" spans="1:8" ht="17.25">
      <c r="A7" s="70"/>
      <c r="B7" s="77" t="s">
        <v>34</v>
      </c>
      <c r="C7" s="179"/>
      <c r="D7" s="169" t="s">
        <v>32</v>
      </c>
      <c r="E7" s="77" t="s">
        <v>35</v>
      </c>
      <c r="F7" s="180"/>
      <c r="G7" s="179"/>
      <c r="H7" s="52" t="s">
        <v>32</v>
      </c>
    </row>
    <row r="8" spans="1:8" ht="17.25">
      <c r="A8" s="70"/>
      <c r="B8" s="45"/>
      <c r="C8" s="181"/>
      <c r="D8" s="169" t="s">
        <v>36</v>
      </c>
      <c r="E8" s="45"/>
      <c r="F8" s="181"/>
      <c r="G8" s="181"/>
      <c r="H8" s="52" t="s">
        <v>36</v>
      </c>
    </row>
    <row r="9" spans="1:8" ht="30.75" customHeight="1">
      <c r="A9" s="188" t="s">
        <v>37</v>
      </c>
      <c r="B9" s="189" t="s">
        <v>38</v>
      </c>
      <c r="C9" s="190" t="s">
        <v>283</v>
      </c>
      <c r="D9" s="170" t="s">
        <v>227</v>
      </c>
      <c r="E9" s="189" t="s">
        <v>38</v>
      </c>
      <c r="F9" s="190" t="s">
        <v>283</v>
      </c>
      <c r="G9" s="191" t="s">
        <v>236</v>
      </c>
      <c r="H9" s="192" t="s">
        <v>227</v>
      </c>
    </row>
    <row r="10" spans="1:8" ht="17.25">
      <c r="A10" s="46"/>
      <c r="B10" s="78"/>
      <c r="C10" s="78"/>
      <c r="D10" s="171"/>
      <c r="E10" s="78"/>
      <c r="F10" s="78"/>
      <c r="G10" s="49"/>
      <c r="H10" s="47"/>
    </row>
    <row r="11" spans="1:8" ht="17.25">
      <c r="A11" s="70" t="s">
        <v>165</v>
      </c>
      <c r="B11" s="57"/>
      <c r="C11" s="182"/>
      <c r="D11" s="172"/>
      <c r="E11" s="57"/>
      <c r="F11" s="182"/>
      <c r="G11" s="182"/>
      <c r="H11" s="58"/>
    </row>
    <row r="12" spans="1:8" ht="17.25">
      <c r="A12" s="70" t="s">
        <v>166</v>
      </c>
      <c r="B12" s="57"/>
      <c r="C12" s="182"/>
      <c r="D12" s="172"/>
      <c r="E12" s="57"/>
      <c r="F12" s="182"/>
      <c r="G12" s="182"/>
      <c r="H12" s="58"/>
    </row>
    <row r="13" spans="1:8" ht="17.25">
      <c r="A13" s="70" t="s">
        <v>251</v>
      </c>
      <c r="B13" s="57"/>
      <c r="C13" s="182"/>
      <c r="D13" s="172"/>
      <c r="E13" s="57"/>
      <c r="F13" s="182"/>
      <c r="G13" s="182"/>
      <c r="H13" s="58"/>
    </row>
    <row r="14" spans="1:8" ht="17.25">
      <c r="A14" s="70" t="s">
        <v>250</v>
      </c>
      <c r="B14" s="57"/>
      <c r="C14" s="182"/>
      <c r="D14" s="172"/>
      <c r="E14" s="57"/>
      <c r="F14" s="182"/>
      <c r="G14" s="182"/>
      <c r="H14" s="58"/>
    </row>
    <row r="15" spans="1:8" ht="17.25">
      <c r="A15" s="70" t="s">
        <v>167</v>
      </c>
      <c r="B15" s="57"/>
      <c r="C15" s="182"/>
      <c r="D15" s="172"/>
      <c r="E15" s="57"/>
      <c r="F15" s="182"/>
      <c r="G15" s="182"/>
      <c r="H15" s="58"/>
    </row>
    <row r="16" spans="1:8" ht="17.25">
      <c r="A16" s="70" t="s">
        <v>183</v>
      </c>
      <c r="B16" s="57"/>
      <c r="C16" s="182"/>
      <c r="D16" s="172"/>
      <c r="E16" s="57"/>
      <c r="F16" s="182"/>
      <c r="G16" s="182"/>
      <c r="H16" s="58"/>
    </row>
    <row r="17" spans="1:8" ht="17.25">
      <c r="A17" s="70" t="s">
        <v>168</v>
      </c>
      <c r="B17" s="57"/>
      <c r="C17" s="182"/>
      <c r="D17" s="172"/>
      <c r="E17" s="57"/>
      <c r="F17" s="182"/>
      <c r="G17" s="182"/>
      <c r="H17" s="58"/>
    </row>
    <row r="18" spans="1:8" ht="17.25">
      <c r="A18" s="70" t="s">
        <v>184</v>
      </c>
      <c r="B18" s="57"/>
      <c r="C18" s="182"/>
      <c r="D18" s="172"/>
      <c r="E18" s="57"/>
      <c r="F18" s="182"/>
      <c r="G18" s="182"/>
      <c r="H18" s="58"/>
    </row>
    <row r="19" spans="1:8" ht="17.25">
      <c r="A19" s="70" t="s">
        <v>169</v>
      </c>
      <c r="B19" s="57"/>
      <c r="C19" s="182"/>
      <c r="D19" s="172"/>
      <c r="E19" s="57"/>
      <c r="F19" s="182"/>
      <c r="G19" s="182"/>
      <c r="H19" s="58"/>
    </row>
    <row r="20" spans="1:8" ht="17.25">
      <c r="A20" s="70" t="s">
        <v>164</v>
      </c>
      <c r="B20" s="57"/>
      <c r="C20" s="182"/>
      <c r="D20" s="172"/>
      <c r="E20" s="57"/>
      <c r="F20" s="182"/>
      <c r="G20" s="182"/>
      <c r="H20" s="58"/>
    </row>
    <row r="21" spans="1:8" ht="17.25">
      <c r="A21" s="70" t="s">
        <v>170</v>
      </c>
      <c r="B21" s="57"/>
      <c r="C21" s="182"/>
      <c r="D21" s="172"/>
      <c r="E21" s="57"/>
      <c r="F21" s="182"/>
      <c r="G21" s="182"/>
      <c r="H21" s="58"/>
    </row>
    <row r="22" spans="1:8" ht="17.25">
      <c r="A22" s="70" t="s">
        <v>171</v>
      </c>
      <c r="B22" s="57"/>
      <c r="C22" s="182"/>
      <c r="D22" s="172"/>
      <c r="E22" s="57"/>
      <c r="F22" s="182"/>
      <c r="G22" s="182"/>
      <c r="H22" s="58"/>
    </row>
    <row r="23" spans="1:8" ht="17.25">
      <c r="A23" s="70" t="s">
        <v>172</v>
      </c>
      <c r="B23" s="57"/>
      <c r="C23" s="182"/>
      <c r="D23" s="172"/>
      <c r="E23" s="57"/>
      <c r="F23" s="182"/>
      <c r="G23" s="182"/>
      <c r="H23" s="58"/>
    </row>
    <row r="24" spans="1:8" ht="17.25">
      <c r="A24" s="70" t="s">
        <v>155</v>
      </c>
      <c r="B24" s="57"/>
      <c r="C24" s="182"/>
      <c r="D24" s="172"/>
      <c r="E24" s="57"/>
      <c r="F24" s="182"/>
      <c r="G24" s="182"/>
      <c r="H24" s="58"/>
    </row>
    <row r="25" spans="1:8" ht="17.25">
      <c r="A25" s="70" t="s">
        <v>173</v>
      </c>
      <c r="B25" s="57"/>
      <c r="C25" s="182"/>
      <c r="D25" s="172"/>
      <c r="E25" s="57"/>
      <c r="F25" s="182"/>
      <c r="G25" s="182"/>
      <c r="H25" s="58"/>
    </row>
    <row r="26" spans="1:8" ht="17.25">
      <c r="A26" s="70" t="s">
        <v>180</v>
      </c>
      <c r="B26" s="57"/>
      <c r="C26" s="182"/>
      <c r="D26" s="172"/>
      <c r="E26" s="57"/>
      <c r="F26" s="182"/>
      <c r="G26" s="182"/>
      <c r="H26" s="58"/>
    </row>
    <row r="27" spans="1:8" ht="17.25">
      <c r="A27" s="70" t="s">
        <v>174</v>
      </c>
      <c r="B27" s="57"/>
      <c r="C27" s="182"/>
      <c r="D27" s="172"/>
      <c r="E27" s="57"/>
      <c r="F27" s="182"/>
      <c r="G27" s="182"/>
      <c r="H27" s="58"/>
    </row>
    <row r="28" spans="1:8" ht="17.25">
      <c r="A28" s="70" t="s">
        <v>175</v>
      </c>
      <c r="B28" s="57"/>
      <c r="C28" s="182"/>
      <c r="D28" s="172"/>
      <c r="E28" s="57"/>
      <c r="F28" s="182"/>
      <c r="G28" s="182"/>
      <c r="H28" s="58"/>
    </row>
    <row r="29" spans="1:8" ht="17.25">
      <c r="A29" s="70" t="s">
        <v>156</v>
      </c>
      <c r="B29" s="57"/>
      <c r="C29" s="182"/>
      <c r="D29" s="172"/>
      <c r="E29" s="57"/>
      <c r="F29" s="182"/>
      <c r="G29" s="182"/>
      <c r="H29" s="58"/>
    </row>
    <row r="30" spans="1:8" ht="17.25">
      <c r="A30" s="70" t="s">
        <v>157</v>
      </c>
      <c r="B30" s="57"/>
      <c r="C30" s="182"/>
      <c r="D30" s="172"/>
      <c r="E30" s="57"/>
      <c r="F30" s="182"/>
      <c r="G30" s="182"/>
      <c r="H30" s="58"/>
    </row>
    <row r="31" spans="1:8" ht="17.25">
      <c r="A31" s="70" t="s">
        <v>176</v>
      </c>
      <c r="B31" s="57"/>
      <c r="C31" s="182"/>
      <c r="D31" s="172"/>
      <c r="E31" s="57"/>
      <c r="F31" s="182"/>
      <c r="G31" s="182"/>
      <c r="H31" s="58"/>
    </row>
    <row r="32" spans="1:8" ht="17.25">
      <c r="A32" s="70" t="s">
        <v>177</v>
      </c>
      <c r="B32" s="57"/>
      <c r="C32" s="182"/>
      <c r="D32" s="172"/>
      <c r="E32" s="57"/>
      <c r="F32" s="182"/>
      <c r="G32" s="182"/>
      <c r="H32" s="58"/>
    </row>
    <row r="33" spans="1:8" ht="17.25">
      <c r="A33" s="70" t="s">
        <v>158</v>
      </c>
      <c r="B33" s="57"/>
      <c r="C33" s="182"/>
      <c r="D33" s="172"/>
      <c r="E33" s="57"/>
      <c r="F33" s="182"/>
      <c r="G33" s="182"/>
      <c r="H33" s="58"/>
    </row>
    <row r="34" spans="1:8" ht="17.25">
      <c r="A34" s="70" t="s">
        <v>163</v>
      </c>
      <c r="B34" s="57"/>
      <c r="C34" s="182"/>
      <c r="D34" s="172"/>
      <c r="E34" s="57"/>
      <c r="F34" s="182"/>
      <c r="G34" s="182"/>
      <c r="H34" s="58"/>
    </row>
    <row r="35" spans="1:8" ht="17.25">
      <c r="A35" s="70" t="s">
        <v>181</v>
      </c>
      <c r="B35" s="57"/>
      <c r="C35" s="182"/>
      <c r="D35" s="172"/>
      <c r="E35" s="57"/>
      <c r="F35" s="182"/>
      <c r="G35" s="182"/>
      <c r="H35" s="58"/>
    </row>
    <row r="36" spans="1:8" ht="17.25">
      <c r="A36" s="70" t="s">
        <v>178</v>
      </c>
      <c r="B36" s="57"/>
      <c r="C36" s="182"/>
      <c r="D36" s="172"/>
      <c r="E36" s="57"/>
      <c r="F36" s="182"/>
      <c r="G36" s="182"/>
      <c r="H36" s="58"/>
    </row>
    <row r="37" spans="1:8" ht="17.25">
      <c r="A37" s="70" t="s">
        <v>159</v>
      </c>
      <c r="B37" s="57"/>
      <c r="C37" s="182"/>
      <c r="D37" s="172"/>
      <c r="E37" s="57"/>
      <c r="F37" s="182"/>
      <c r="G37" s="182"/>
      <c r="H37" s="58"/>
    </row>
    <row r="38" spans="1:8" ht="17.25">
      <c r="A38" s="70" t="s">
        <v>247</v>
      </c>
      <c r="B38" s="57"/>
      <c r="C38" s="182"/>
      <c r="D38" s="172"/>
      <c r="E38" s="57"/>
      <c r="F38" s="182"/>
      <c r="G38" s="182"/>
      <c r="H38" s="58"/>
    </row>
    <row r="39" spans="1:8" ht="17.25">
      <c r="A39" s="70" t="s">
        <v>252</v>
      </c>
      <c r="B39" s="57"/>
      <c r="C39" s="182"/>
      <c r="D39" s="172"/>
      <c r="E39" s="57"/>
      <c r="F39" s="182"/>
      <c r="G39" s="182"/>
      <c r="H39" s="58"/>
    </row>
    <row r="40" spans="1:8" ht="17.25">
      <c r="A40" s="70" t="s">
        <v>160</v>
      </c>
      <c r="B40" s="57"/>
      <c r="C40" s="182"/>
      <c r="D40" s="172"/>
      <c r="E40" s="57"/>
      <c r="F40" s="182"/>
      <c r="G40" s="182"/>
      <c r="H40" s="58"/>
    </row>
    <row r="41" spans="1:8" ht="17.25">
      <c r="A41" s="70" t="s">
        <v>161</v>
      </c>
      <c r="B41" s="57"/>
      <c r="C41" s="182"/>
      <c r="D41" s="172"/>
      <c r="E41" s="57"/>
      <c r="F41" s="182"/>
      <c r="G41" s="182"/>
      <c r="H41" s="58"/>
    </row>
    <row r="42" spans="1:8" ht="17.25">
      <c r="A42" s="70" t="s">
        <v>253</v>
      </c>
      <c r="B42" s="57"/>
      <c r="C42" s="182"/>
      <c r="D42" s="172"/>
      <c r="E42" s="57"/>
      <c r="F42" s="182"/>
      <c r="G42" s="182"/>
      <c r="H42" s="58"/>
    </row>
    <row r="43" spans="1:8" ht="17.25">
      <c r="A43" s="70" t="s">
        <v>255</v>
      </c>
      <c r="B43" s="57"/>
      <c r="C43" s="182"/>
      <c r="D43" s="172"/>
      <c r="E43" s="57"/>
      <c r="F43" s="182"/>
      <c r="G43" s="182"/>
      <c r="H43" s="58"/>
    </row>
    <row r="44" spans="1:8" ht="17.25">
      <c r="A44" s="70" t="s">
        <v>254</v>
      </c>
      <c r="B44" s="57"/>
      <c r="C44" s="182"/>
      <c r="D44" s="172"/>
      <c r="E44" s="57"/>
      <c r="F44" s="182"/>
      <c r="G44" s="182"/>
      <c r="H44" s="58"/>
    </row>
    <row r="45" spans="1:8" ht="17.25">
      <c r="A45" s="70" t="s">
        <v>179</v>
      </c>
      <c r="B45" s="57"/>
      <c r="C45" s="182"/>
      <c r="D45" s="172"/>
      <c r="E45" s="57"/>
      <c r="F45" s="182"/>
      <c r="G45" s="182"/>
      <c r="H45" s="58"/>
    </row>
    <row r="46" spans="1:8" ht="17.25">
      <c r="A46" s="70" t="s">
        <v>182</v>
      </c>
      <c r="B46" s="57"/>
      <c r="C46" s="182"/>
      <c r="D46" s="172"/>
      <c r="E46" s="57"/>
      <c r="F46" s="182"/>
      <c r="G46" s="182"/>
      <c r="H46" s="58"/>
    </row>
    <row r="47" spans="1:8" ht="17.25">
      <c r="A47" s="70"/>
      <c r="B47" s="79"/>
      <c r="C47" s="174"/>
      <c r="D47" s="127"/>
      <c r="E47" s="79"/>
      <c r="F47" s="174"/>
      <c r="G47" s="174"/>
      <c r="H47" s="81"/>
    </row>
    <row r="48" spans="1:8" ht="17.25">
      <c r="A48" s="70" t="s">
        <v>162</v>
      </c>
      <c r="B48" s="79"/>
      <c r="C48" s="174"/>
      <c r="D48" s="127"/>
      <c r="E48" s="79"/>
      <c r="F48" s="174"/>
      <c r="G48" s="174"/>
      <c r="H48" s="81"/>
    </row>
    <row r="49" spans="1:8" ht="17.25">
      <c r="A49" s="70"/>
      <c r="B49" s="79"/>
      <c r="C49" s="174"/>
      <c r="D49" s="127"/>
      <c r="E49" s="79"/>
      <c r="F49" s="174"/>
      <c r="G49" s="174"/>
      <c r="H49" s="81"/>
    </row>
    <row r="50" spans="1:8" ht="17.25">
      <c r="A50" s="183"/>
      <c r="B50" s="57"/>
      <c r="C50" s="182"/>
      <c r="D50" s="172"/>
      <c r="E50" s="57"/>
      <c r="F50" s="182"/>
      <c r="G50" s="182"/>
      <c r="H50" s="58"/>
    </row>
    <row r="51" spans="1:8" ht="17.25">
      <c r="A51" s="184"/>
      <c r="B51" s="57"/>
      <c r="C51" s="182"/>
      <c r="D51" s="172"/>
      <c r="E51" s="57"/>
      <c r="F51" s="182"/>
      <c r="G51" s="182"/>
      <c r="H51" s="58"/>
    </row>
    <row r="52" spans="1:8" ht="17.25">
      <c r="A52" s="184"/>
      <c r="B52" s="57"/>
      <c r="C52" s="182"/>
      <c r="D52" s="172"/>
      <c r="E52" s="57"/>
      <c r="F52" s="182"/>
      <c r="G52" s="182"/>
      <c r="H52" s="58"/>
    </row>
    <row r="53" spans="1:8" ht="17.25">
      <c r="A53" s="184"/>
      <c r="B53" s="57"/>
      <c r="C53" s="182"/>
      <c r="D53" s="172"/>
      <c r="E53" s="57"/>
      <c r="F53" s="182"/>
      <c r="G53" s="182"/>
      <c r="H53" s="58"/>
    </row>
    <row r="54" spans="1:8" ht="17.25">
      <c r="A54" s="184"/>
      <c r="B54" s="57"/>
      <c r="C54" s="182"/>
      <c r="D54" s="172"/>
      <c r="E54" s="57"/>
      <c r="F54" s="182"/>
      <c r="G54" s="182"/>
      <c r="H54" s="58"/>
    </row>
    <row r="55" spans="1:8" ht="17.25">
      <c r="A55" s="185"/>
      <c r="B55" s="128"/>
      <c r="C55" s="186"/>
      <c r="D55" s="187"/>
      <c r="E55" s="128"/>
      <c r="F55" s="186"/>
      <c r="G55" s="186"/>
      <c r="H55" s="125"/>
    </row>
    <row r="56" spans="1:8" ht="17.25">
      <c r="A56" s="45"/>
      <c r="B56" s="79"/>
      <c r="C56" s="174"/>
      <c r="D56" s="127"/>
      <c r="E56" s="79"/>
      <c r="F56" s="174"/>
      <c r="G56" s="174"/>
      <c r="H56" s="81"/>
    </row>
    <row r="57" spans="1:8" ht="18" thickBot="1">
      <c r="A57" s="45" t="s">
        <v>107</v>
      </c>
      <c r="B57" s="61">
        <f>SUM(B11:B56)</f>
        <v>0</v>
      </c>
      <c r="C57" s="82">
        <f>SUM(C11:C56)</f>
        <v>0</v>
      </c>
      <c r="D57" s="173">
        <f>SUM(D11:D56)</f>
        <v>0</v>
      </c>
      <c r="E57" s="84">
        <f>SUM(E11:E56)</f>
        <v>0</v>
      </c>
      <c r="F57" s="85">
        <f>SUM(F11:F56)</f>
        <v>0</v>
      </c>
      <c r="G57" s="83">
        <f>SUM(G11:G56)</f>
        <v>0</v>
      </c>
      <c r="H57" s="62">
        <f>SUM(H11:H56)</f>
        <v>0</v>
      </c>
    </row>
    <row r="58" spans="1:8" ht="18" thickTop="1">
      <c r="A58" s="14"/>
      <c r="B58" s="72" t="s">
        <v>269</v>
      </c>
      <c r="C58" s="72"/>
      <c r="D58" s="15"/>
      <c r="E58" s="15" t="s">
        <v>270</v>
      </c>
      <c r="F58" s="15"/>
      <c r="H58" s="63"/>
    </row>
    <row r="59" spans="1:8" ht="17.25">
      <c r="A59" s="15"/>
      <c r="B59" s="15"/>
      <c r="C59" s="15"/>
      <c r="D59" s="15"/>
      <c r="E59" s="15"/>
      <c r="F59" s="15"/>
      <c r="H59" s="39"/>
    </row>
    <row r="60" spans="1:8" ht="18">
      <c r="A60" s="33" t="s">
        <v>284</v>
      </c>
      <c r="B60" s="15"/>
      <c r="C60" s="15"/>
      <c r="D60" s="15"/>
      <c r="E60" s="15"/>
      <c r="F60" s="15"/>
      <c r="G60" s="15"/>
      <c r="H60" s="15"/>
    </row>
    <row r="61" spans="1:8" ht="17.25">
      <c r="A61" s="15"/>
      <c r="B61" s="15"/>
      <c r="C61" s="15"/>
      <c r="D61" s="15"/>
      <c r="E61" s="15"/>
      <c r="F61" s="15"/>
      <c r="G61" s="15"/>
      <c r="H61" s="15"/>
    </row>
    <row r="62" spans="1:9" ht="17.25">
      <c r="A62" s="15" t="s">
        <v>237</v>
      </c>
      <c r="B62" s="34"/>
      <c r="C62" s="34"/>
      <c r="D62" s="34"/>
      <c r="F62" s="15"/>
      <c r="G62" s="15"/>
      <c r="H62" s="35" t="str">
        <f>IF(C57+G57+F57=0,"N/A",(C57+G57+F57)/SUM(B57+C57+E57+F57+G57+H57))</f>
        <v>N/A</v>
      </c>
      <c r="I62" s="15"/>
    </row>
    <row r="63" spans="1:9" ht="17.25">
      <c r="A63" s="15"/>
      <c r="B63" s="34"/>
      <c r="C63" s="34"/>
      <c r="D63" s="34"/>
      <c r="F63" s="15"/>
      <c r="G63" s="15"/>
      <c r="H63" s="36"/>
      <c r="I63" s="15"/>
    </row>
    <row r="64" spans="1:8" ht="18" thickBot="1">
      <c r="A64" s="15" t="s">
        <v>312</v>
      </c>
      <c r="B64" s="15"/>
      <c r="C64" s="15"/>
      <c r="D64" s="15"/>
      <c r="E64" s="37"/>
      <c r="F64" s="37"/>
      <c r="G64" s="15"/>
      <c r="H64" s="15"/>
    </row>
    <row r="65" spans="1:8" ht="18" thickBot="1">
      <c r="A65" s="15" t="s">
        <v>285</v>
      </c>
      <c r="B65" s="15"/>
      <c r="C65" s="15"/>
      <c r="D65" s="15"/>
      <c r="E65" s="37"/>
      <c r="F65" s="37"/>
      <c r="G65" s="15"/>
      <c r="H65" s="27" t="s">
        <v>106</v>
      </c>
    </row>
    <row r="66" spans="1:8" ht="18" thickBot="1">
      <c r="A66" s="15" t="s">
        <v>315</v>
      </c>
      <c r="B66" s="15"/>
      <c r="C66" s="15"/>
      <c r="E66" s="15"/>
      <c r="F66" s="15"/>
      <c r="G66" s="15"/>
      <c r="H66" s="38">
        <v>0</v>
      </c>
    </row>
    <row r="67" spans="1:8" ht="18" thickBot="1">
      <c r="A67" s="15" t="s">
        <v>313</v>
      </c>
      <c r="H67" s="27" t="s">
        <v>106</v>
      </c>
    </row>
    <row r="68" spans="1:8" ht="18" thickBot="1">
      <c r="A68" s="15" t="s">
        <v>286</v>
      </c>
      <c r="H68" s="32"/>
    </row>
    <row r="69" spans="1:8" ht="15" customHeight="1">
      <c r="A69" s="354"/>
      <c r="B69" s="355"/>
      <c r="C69" s="355"/>
      <c r="D69" s="355"/>
      <c r="E69" s="355"/>
      <c r="F69" s="355"/>
      <c r="G69" s="355"/>
      <c r="H69" s="356"/>
    </row>
    <row r="70" spans="1:8" ht="17.25">
      <c r="A70" s="357"/>
      <c r="B70" s="358"/>
      <c r="C70" s="358"/>
      <c r="D70" s="358"/>
      <c r="E70" s="358"/>
      <c r="F70" s="358"/>
      <c r="G70" s="358"/>
      <c r="H70" s="359"/>
    </row>
    <row r="71" spans="1:8" ht="17.25">
      <c r="A71" s="357"/>
      <c r="B71" s="358"/>
      <c r="C71" s="358"/>
      <c r="D71" s="358"/>
      <c r="E71" s="358"/>
      <c r="F71" s="358"/>
      <c r="G71" s="358"/>
      <c r="H71" s="359"/>
    </row>
    <row r="72" spans="1:8" ht="18" thickBot="1">
      <c r="A72" s="360"/>
      <c r="B72" s="361"/>
      <c r="C72" s="361"/>
      <c r="D72" s="361"/>
      <c r="E72" s="361"/>
      <c r="F72" s="361"/>
      <c r="G72" s="361"/>
      <c r="H72" s="362"/>
    </row>
    <row r="73" spans="1:8" ht="17.25">
      <c r="A73" s="23"/>
      <c r="B73" s="23"/>
      <c r="C73" s="23"/>
      <c r="D73" s="23"/>
      <c r="E73" s="23"/>
      <c r="F73" s="23"/>
      <c r="G73" s="23"/>
      <c r="H73" s="23"/>
    </row>
    <row r="74" spans="1:8" ht="17.25">
      <c r="A74" s="23"/>
      <c r="B74" s="23"/>
      <c r="C74" s="23"/>
      <c r="D74" s="23"/>
      <c r="E74" s="23"/>
      <c r="F74" s="23"/>
      <c r="G74" s="23"/>
      <c r="H74" s="23"/>
    </row>
    <row r="75" spans="1:8" ht="17.25">
      <c r="A75" s="23"/>
      <c r="B75" s="23"/>
      <c r="C75" s="23"/>
      <c r="D75" s="23"/>
      <c r="E75" s="23"/>
      <c r="F75" s="23"/>
      <c r="G75" s="23"/>
      <c r="H75" s="23"/>
    </row>
    <row r="76" spans="1:8" ht="17.25">
      <c r="A76" s="23"/>
      <c r="B76" s="23"/>
      <c r="C76" s="23"/>
      <c r="D76" s="23"/>
      <c r="E76" s="23"/>
      <c r="F76" s="23"/>
      <c r="G76" s="23"/>
      <c r="H76" s="23"/>
    </row>
    <row r="77" spans="1:8" ht="17.25">
      <c r="A77" s="23"/>
      <c r="B77" s="23"/>
      <c r="C77" s="23"/>
      <c r="D77" s="23"/>
      <c r="E77" s="23"/>
      <c r="F77" s="23"/>
      <c r="G77" s="23"/>
      <c r="H77" s="23"/>
    </row>
    <row r="78" spans="1:8" ht="17.25">
      <c r="A78" s="23"/>
      <c r="B78" s="23"/>
      <c r="C78" s="23"/>
      <c r="D78" s="23"/>
      <c r="E78" s="23"/>
      <c r="F78" s="23"/>
      <c r="G78" s="23"/>
      <c r="H78" s="23"/>
    </row>
    <row r="79" spans="1:8" ht="17.25">
      <c r="A79" s="23"/>
      <c r="B79" s="23"/>
      <c r="C79" s="23"/>
      <c r="D79" s="23"/>
      <c r="E79" s="23"/>
      <c r="F79" s="23"/>
      <c r="G79" s="23"/>
      <c r="H79" s="23"/>
    </row>
    <row r="80" spans="1:9" ht="17.25">
      <c r="A80" s="30"/>
      <c r="B80" s="30"/>
      <c r="C80" s="30"/>
      <c r="D80" s="30"/>
      <c r="E80" s="30"/>
      <c r="F80" s="30"/>
      <c r="G80" s="30"/>
      <c r="H80" s="30"/>
      <c r="I80" s="18"/>
    </row>
    <row r="81" spans="1:9" ht="17.25">
      <c r="A81" s="30"/>
      <c r="B81" s="30"/>
      <c r="C81" s="30"/>
      <c r="D81" s="30"/>
      <c r="E81" s="30"/>
      <c r="F81" s="30"/>
      <c r="G81" s="30"/>
      <c r="H81" s="30"/>
      <c r="I81" s="18"/>
    </row>
    <row r="82" spans="1:9" ht="17.25">
      <c r="A82" s="30"/>
      <c r="B82" s="30"/>
      <c r="C82" s="30"/>
      <c r="D82" s="30"/>
      <c r="E82" s="30"/>
      <c r="F82" s="30"/>
      <c r="G82" s="30"/>
      <c r="H82" s="30"/>
      <c r="I82" s="18"/>
    </row>
    <row r="83" spans="1:9" ht="17.25">
      <c r="A83" s="18"/>
      <c r="B83" s="18"/>
      <c r="C83" s="18"/>
      <c r="D83" s="18"/>
      <c r="E83" s="18"/>
      <c r="F83" s="18"/>
      <c r="G83" s="18"/>
      <c r="H83" s="18"/>
      <c r="I83" s="18"/>
    </row>
    <row r="84" spans="1:9" ht="17.25">
      <c r="A84" s="18"/>
      <c r="B84" s="18"/>
      <c r="C84" s="18"/>
      <c r="D84" s="18"/>
      <c r="E84" s="18"/>
      <c r="F84" s="18"/>
      <c r="G84" s="18"/>
      <c r="H84" s="18"/>
      <c r="I84" s="18"/>
    </row>
    <row r="85" spans="1:9" ht="17.25">
      <c r="A85" s="18"/>
      <c r="B85" s="18"/>
      <c r="C85" s="18"/>
      <c r="D85" s="18"/>
      <c r="E85" s="18"/>
      <c r="F85" s="18"/>
      <c r="G85" s="18"/>
      <c r="H85" s="18"/>
      <c r="I85" s="18"/>
    </row>
    <row r="86" spans="1:9" ht="17.25">
      <c r="A86" s="18"/>
      <c r="B86" s="18"/>
      <c r="C86" s="18"/>
      <c r="D86" s="18"/>
      <c r="E86" s="18"/>
      <c r="F86" s="18"/>
      <c r="G86" s="18"/>
      <c r="H86" s="18"/>
      <c r="I86" s="18"/>
    </row>
    <row r="87" spans="1:9" ht="17.25">
      <c r="A87" s="18"/>
      <c r="B87" s="18"/>
      <c r="C87" s="18"/>
      <c r="D87" s="18"/>
      <c r="E87" s="18"/>
      <c r="F87" s="18"/>
      <c r="G87" s="18"/>
      <c r="H87" s="18"/>
      <c r="I87" s="18"/>
    </row>
    <row r="88" spans="1:9" ht="17.25">
      <c r="A88" s="18"/>
      <c r="B88" s="18"/>
      <c r="C88" s="18"/>
      <c r="D88" s="18"/>
      <c r="E88" s="18"/>
      <c r="F88" s="18"/>
      <c r="G88" s="18"/>
      <c r="H88" s="18"/>
      <c r="I88" s="18"/>
    </row>
    <row r="89" spans="1:9" ht="17.25">
      <c r="A89" s="18"/>
      <c r="B89" s="18"/>
      <c r="C89" s="18"/>
      <c r="D89" s="18"/>
      <c r="E89" s="18"/>
      <c r="F89" s="18"/>
      <c r="G89" s="18"/>
      <c r="H89" s="18"/>
      <c r="I89" s="18"/>
    </row>
    <row r="90" spans="1:9" ht="17.25">
      <c r="A90" s="18"/>
      <c r="B90" s="18"/>
      <c r="C90" s="18"/>
      <c r="D90" s="18"/>
      <c r="E90" s="18"/>
      <c r="F90" s="18"/>
      <c r="G90" s="18"/>
      <c r="H90" s="18"/>
      <c r="I90" s="18"/>
    </row>
    <row r="91" spans="1:9" ht="17.25">
      <c r="A91" s="18"/>
      <c r="B91" s="18"/>
      <c r="C91" s="18"/>
      <c r="D91" s="18"/>
      <c r="E91" s="18"/>
      <c r="F91" s="18"/>
      <c r="G91" s="18"/>
      <c r="H91" s="18"/>
      <c r="I91" s="18"/>
    </row>
    <row r="92" spans="1:9" ht="17.25">
      <c r="A92" s="18"/>
      <c r="B92" s="18"/>
      <c r="C92" s="18"/>
      <c r="D92" s="18"/>
      <c r="E92" s="18"/>
      <c r="F92" s="18"/>
      <c r="G92" s="18"/>
      <c r="H92" s="18"/>
      <c r="I92" s="18"/>
    </row>
    <row r="93" spans="1:9" ht="17.25">
      <c r="A93" s="18"/>
      <c r="B93" s="18"/>
      <c r="C93" s="18"/>
      <c r="D93" s="18"/>
      <c r="E93" s="18"/>
      <c r="F93" s="18"/>
      <c r="G93" s="18"/>
      <c r="H93" s="18"/>
      <c r="I93" s="18"/>
    </row>
    <row r="94" spans="1:9" ht="17.25">
      <c r="A94" s="18"/>
      <c r="B94" s="18"/>
      <c r="C94" s="18"/>
      <c r="D94" s="18"/>
      <c r="E94" s="18"/>
      <c r="F94" s="18"/>
      <c r="G94" s="18"/>
      <c r="H94" s="18"/>
      <c r="I94" s="18"/>
    </row>
    <row r="95" spans="1:9" ht="17.25">
      <c r="A95" s="18"/>
      <c r="B95" s="18"/>
      <c r="C95" s="18"/>
      <c r="D95" s="18"/>
      <c r="E95" s="18"/>
      <c r="F95" s="18"/>
      <c r="G95" s="18"/>
      <c r="H95" s="18"/>
      <c r="I95" s="18"/>
    </row>
    <row r="96" spans="1:9" ht="17.25">
      <c r="A96" s="18"/>
      <c r="B96" s="18"/>
      <c r="C96" s="18"/>
      <c r="D96" s="18"/>
      <c r="E96" s="18"/>
      <c r="F96" s="18"/>
      <c r="G96" s="18"/>
      <c r="H96" s="18"/>
      <c r="I96" s="18"/>
    </row>
    <row r="97" spans="1:9" ht="17.25">
      <c r="A97" s="18"/>
      <c r="B97" s="18"/>
      <c r="C97" s="18"/>
      <c r="D97" s="18"/>
      <c r="E97" s="18"/>
      <c r="F97" s="18"/>
      <c r="G97" s="18"/>
      <c r="H97" s="18"/>
      <c r="I97" s="18"/>
    </row>
    <row r="98" spans="1:9" ht="17.25">
      <c r="A98" s="18"/>
      <c r="B98" s="18"/>
      <c r="C98" s="18"/>
      <c r="D98" s="18"/>
      <c r="E98" s="18"/>
      <c r="F98" s="18"/>
      <c r="G98" s="18"/>
      <c r="H98" s="18"/>
      <c r="I98" s="18"/>
    </row>
    <row r="99" spans="1:9" ht="17.25">
      <c r="A99" s="18"/>
      <c r="B99" s="18"/>
      <c r="C99" s="18"/>
      <c r="D99" s="18"/>
      <c r="E99" s="18"/>
      <c r="F99" s="18"/>
      <c r="G99" s="18"/>
      <c r="H99" s="18"/>
      <c r="I99" s="18"/>
    </row>
    <row r="100" spans="1:9" ht="17.25">
      <c r="A100" s="18"/>
      <c r="B100" s="18"/>
      <c r="C100" s="18"/>
      <c r="D100" s="18"/>
      <c r="E100" s="18"/>
      <c r="F100" s="18"/>
      <c r="G100" s="18"/>
      <c r="H100" s="18"/>
      <c r="I100" s="18"/>
    </row>
    <row r="101" spans="1:9" ht="17.25">
      <c r="A101" s="18"/>
      <c r="B101" s="18"/>
      <c r="C101" s="18"/>
      <c r="D101" s="18"/>
      <c r="E101" s="18"/>
      <c r="F101" s="18"/>
      <c r="G101" s="18"/>
      <c r="H101" s="18"/>
      <c r="I101" s="18"/>
    </row>
    <row r="102" spans="1:9" ht="17.25">
      <c r="A102" s="18"/>
      <c r="B102" s="18"/>
      <c r="C102" s="18"/>
      <c r="D102" s="18"/>
      <c r="E102" s="18"/>
      <c r="F102" s="18"/>
      <c r="G102" s="18"/>
      <c r="H102" s="18"/>
      <c r="I102" s="18"/>
    </row>
    <row r="103" spans="1:9" ht="17.25">
      <c r="A103" s="18"/>
      <c r="B103" s="18"/>
      <c r="C103" s="18"/>
      <c r="D103" s="18"/>
      <c r="E103" s="18"/>
      <c r="F103" s="18"/>
      <c r="G103" s="18"/>
      <c r="H103" s="18"/>
      <c r="I103" s="18"/>
    </row>
    <row r="104" spans="1:9" ht="17.25">
      <c r="A104" s="18"/>
      <c r="B104" s="18"/>
      <c r="C104" s="18"/>
      <c r="D104" s="18"/>
      <c r="E104" s="18"/>
      <c r="F104" s="18"/>
      <c r="G104" s="18"/>
      <c r="H104" s="18"/>
      <c r="I104" s="18"/>
    </row>
  </sheetData>
  <sheetProtection password="DCEC" sheet="1" formatColumns="0" formatRows="0"/>
  <mergeCells count="4">
    <mergeCell ref="A69:H69"/>
    <mergeCell ref="A70:H70"/>
    <mergeCell ref="A71:H71"/>
    <mergeCell ref="A72:H72"/>
  </mergeCells>
  <dataValidations count="1">
    <dataValidation type="list" allowBlank="1" showInputMessage="1" showErrorMessage="1" sqref="H65 H67:H68">
      <formula1>"Select One, Yes, No"</formula1>
    </dataValidation>
  </dataValidations>
  <printOptions/>
  <pageMargins left="0.7" right="0.7" top="0.25" bottom="0.25" header="0.3" footer="0.3"/>
  <pageSetup fitToHeight="1" fitToWidth="1" horizontalDpi="600" verticalDpi="600" orientation="portrait" paperSize="5" scale="57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7">
    <pageSetUpPr fitToPage="1"/>
  </sheetPr>
  <dimension ref="A1:K70"/>
  <sheetViews>
    <sheetView zoomScalePageLayoutView="0" workbookViewId="0" topLeftCell="A1">
      <pane ySplit="14" topLeftCell="A15" activePane="bottomLeft" state="frozen"/>
      <selection pane="topLeft" activeCell="A32" sqref="A32"/>
      <selection pane="bottomLeft" activeCell="D15" sqref="D15"/>
    </sheetView>
  </sheetViews>
  <sheetFormatPr defaultColWidth="8.8984375" defaultRowHeight="15"/>
  <cols>
    <col min="1" max="1" width="55.69921875" style="28" customWidth="1"/>
    <col min="2" max="2" width="16.3984375" style="28" customWidth="1"/>
    <col min="3" max="3" width="8.69921875" style="28" customWidth="1"/>
    <col min="4" max="5" width="7.59765625" style="28" customWidth="1"/>
    <col min="6" max="6" width="20.59765625" style="28" customWidth="1"/>
    <col min="7" max="7" width="10" style="28" bestFit="1" customWidth="1"/>
    <col min="8" max="9" width="19.296875" style="28" customWidth="1"/>
    <col min="10" max="10" width="12.09765625" style="28" bestFit="1" customWidth="1"/>
    <col min="11" max="16384" width="8.8984375" style="28" customWidth="1"/>
  </cols>
  <sheetData>
    <row r="1" spans="1:10" ht="24">
      <c r="A1" s="15" t="str">
        <f>JURAT!A9</f>
        <v>CELL NAME/NUMBER</v>
      </c>
      <c r="B1" s="15"/>
      <c r="C1" s="15"/>
      <c r="D1" s="15"/>
      <c r="E1" s="15"/>
      <c r="F1" s="256"/>
      <c r="G1" s="15"/>
      <c r="H1" s="15"/>
      <c r="I1" s="39"/>
      <c r="J1" s="39" t="s">
        <v>260</v>
      </c>
    </row>
    <row r="2" spans="1:9" ht="17.25">
      <c r="A2" s="15" t="str">
        <f>+JURAT!H4</f>
        <v>0000</v>
      </c>
      <c r="B2" s="15"/>
      <c r="C2" s="15"/>
      <c r="D2" s="15"/>
      <c r="E2" s="15"/>
      <c r="F2" s="15"/>
      <c r="G2" s="15"/>
      <c r="H2" s="15"/>
      <c r="I2" s="39"/>
    </row>
    <row r="3" spans="1:9" ht="17.25">
      <c r="A3" s="253">
        <f>JURAT!A10</f>
        <v>45291</v>
      </c>
      <c r="B3" s="15"/>
      <c r="C3" s="15"/>
      <c r="D3" s="15"/>
      <c r="E3" s="15"/>
      <c r="F3" s="15"/>
      <c r="G3" s="15"/>
      <c r="H3" s="15"/>
      <c r="I3" s="39"/>
    </row>
    <row r="4" spans="1:9" ht="17.25">
      <c r="A4" s="253" t="str">
        <f>JURAT!A8</f>
        <v>CAPTIVE INSURANCE COMPANY</v>
      </c>
      <c r="B4" s="15"/>
      <c r="C4" s="15"/>
      <c r="D4" s="15"/>
      <c r="E4" s="15"/>
      <c r="F4" s="15"/>
      <c r="G4" s="15"/>
      <c r="H4" s="15"/>
      <c r="I4" s="39"/>
    </row>
    <row r="5" spans="1:9" ht="17.25">
      <c r="A5" s="22"/>
      <c r="B5" s="22"/>
      <c r="C5" s="22"/>
      <c r="D5" s="22"/>
      <c r="E5" s="22"/>
      <c r="F5" s="21"/>
      <c r="G5" s="21"/>
      <c r="H5" s="21"/>
      <c r="I5" s="21"/>
    </row>
    <row r="6" spans="1:10" ht="18" thickBot="1">
      <c r="A6" s="194" t="s">
        <v>263</v>
      </c>
      <c r="B6" s="195"/>
      <c r="C6" s="195"/>
      <c r="D6" s="195"/>
      <c r="E6" s="195"/>
      <c r="F6" s="196"/>
      <c r="G6" s="197"/>
      <c r="H6" s="196"/>
      <c r="I6" s="196"/>
      <c r="J6" s="198"/>
    </row>
    <row r="7" spans="1:10" ht="18" thickBot="1">
      <c r="A7" s="363" t="s">
        <v>343</v>
      </c>
      <c r="B7" s="364"/>
      <c r="C7" s="365"/>
      <c r="D7" s="372" t="s">
        <v>106</v>
      </c>
      <c r="E7" s="373"/>
      <c r="F7" s="217"/>
      <c r="G7" s="218"/>
      <c r="H7"/>
      <c r="I7" s="212"/>
      <c r="J7" s="212"/>
    </row>
    <row r="8" spans="1:10" ht="18" thickBot="1">
      <c r="A8" s="366" t="s">
        <v>287</v>
      </c>
      <c r="B8" s="367"/>
      <c r="C8" s="368"/>
      <c r="D8" s="372" t="s">
        <v>106</v>
      </c>
      <c r="E8" s="373"/>
      <c r="F8" s="217"/>
      <c r="G8" s="218"/>
      <c r="H8"/>
      <c r="I8" s="217"/>
      <c r="J8" s="217"/>
    </row>
    <row r="9" spans="1:10" ht="18" thickBot="1">
      <c r="A9" s="369" t="s">
        <v>370</v>
      </c>
      <c r="B9" s="370"/>
      <c r="C9" s="371"/>
      <c r="D9" s="374" t="s">
        <v>106</v>
      </c>
      <c r="E9" s="375"/>
      <c r="F9" s="217"/>
      <c r="G9" s="218"/>
      <c r="H9"/>
      <c r="I9" s="217"/>
      <c r="J9" s="217"/>
    </row>
    <row r="10" spans="1:10" ht="17.25">
      <c r="A10" s="303" t="s">
        <v>371</v>
      </c>
      <c r="B10" s="283" t="s">
        <v>372</v>
      </c>
      <c r="C10" s="178"/>
      <c r="D10" s="15" t="s">
        <v>373</v>
      </c>
      <c r="E10" s="178"/>
      <c r="F10" s="178"/>
      <c r="G10" s="284" t="s">
        <v>374</v>
      </c>
      <c r="H10" s="178"/>
      <c r="I10" s="178"/>
      <c r="J10" s="193"/>
    </row>
    <row r="11" spans="1:10" s="144" customFormat="1" ht="17.25">
      <c r="A11" s="51">
        <v>-1</v>
      </c>
      <c r="B11" s="37">
        <v>-2</v>
      </c>
      <c r="C11" s="37">
        <v>-3</v>
      </c>
      <c r="D11" s="37" t="s">
        <v>338</v>
      </c>
      <c r="E11" s="37">
        <v>-4</v>
      </c>
      <c r="F11" s="37">
        <v>-5</v>
      </c>
      <c r="G11" s="37">
        <v>-6</v>
      </c>
      <c r="H11" s="37">
        <v>-7</v>
      </c>
      <c r="I11" s="37">
        <v>-8</v>
      </c>
      <c r="J11" s="143">
        <v>-9</v>
      </c>
    </row>
    <row r="12" spans="1:10" ht="17.25">
      <c r="A12" s="46"/>
      <c r="B12" s="46"/>
      <c r="C12" s="46"/>
      <c r="D12" s="46"/>
      <c r="E12" s="47" t="s">
        <v>240</v>
      </c>
      <c r="F12" s="47" t="s">
        <v>33</v>
      </c>
      <c r="G12" s="49" t="s">
        <v>308</v>
      </c>
      <c r="H12" s="48"/>
      <c r="I12" s="49" t="s">
        <v>245</v>
      </c>
      <c r="J12" s="50" t="s">
        <v>100</v>
      </c>
    </row>
    <row r="13" spans="1:10" ht="17.25">
      <c r="A13" s="51"/>
      <c r="B13" s="51" t="s">
        <v>257</v>
      </c>
      <c r="C13" s="51" t="s">
        <v>238</v>
      </c>
      <c r="D13" s="51" t="s">
        <v>238</v>
      </c>
      <c r="E13" s="51" t="s">
        <v>265</v>
      </c>
      <c r="F13" s="51" t="s">
        <v>57</v>
      </c>
      <c r="G13" s="51" t="s">
        <v>309</v>
      </c>
      <c r="H13" s="51" t="s">
        <v>58</v>
      </c>
      <c r="I13" s="51" t="s">
        <v>36</v>
      </c>
      <c r="J13" s="52" t="s">
        <v>101</v>
      </c>
    </row>
    <row r="14" spans="1:10" ht="17.25">
      <c r="A14" s="51" t="s">
        <v>264</v>
      </c>
      <c r="B14" s="51" t="s">
        <v>258</v>
      </c>
      <c r="C14" s="51" t="s">
        <v>259</v>
      </c>
      <c r="D14" s="51" t="s">
        <v>339</v>
      </c>
      <c r="E14" s="51" t="s">
        <v>239</v>
      </c>
      <c r="F14" s="51" t="s">
        <v>59</v>
      </c>
      <c r="G14" s="51" t="s">
        <v>311</v>
      </c>
      <c r="H14" s="51" t="s">
        <v>39</v>
      </c>
      <c r="I14" s="51" t="s">
        <v>227</v>
      </c>
      <c r="J14" s="52" t="s">
        <v>58</v>
      </c>
    </row>
    <row r="15" spans="1:10" ht="17.25">
      <c r="A15" s="44"/>
      <c r="B15" s="53"/>
      <c r="C15" s="44"/>
      <c r="D15" s="44"/>
      <c r="E15" s="44"/>
      <c r="F15" s="44"/>
      <c r="G15" s="64"/>
      <c r="H15" s="44"/>
      <c r="I15" s="44"/>
      <c r="J15" s="54"/>
    </row>
    <row r="16" spans="1:10" ht="17.25">
      <c r="A16" s="45" t="s">
        <v>380</v>
      </c>
      <c r="B16" s="55"/>
      <c r="C16" s="56"/>
      <c r="D16" s="56"/>
      <c r="E16" s="56"/>
      <c r="F16" s="57"/>
      <c r="G16" s="135"/>
      <c r="H16" s="57"/>
      <c r="I16" s="57"/>
      <c r="J16" s="58"/>
    </row>
    <row r="17" spans="1:10" ht="17.25">
      <c r="A17" s="55"/>
      <c r="B17" s="55"/>
      <c r="C17" s="56"/>
      <c r="D17" s="56"/>
      <c r="E17" s="56"/>
      <c r="F17" s="57"/>
      <c r="G17" s="199" t="str">
        <f>IF(+F17&gt;0.1*+'(3) INCOME'!$B$63,"YES","N/A")</f>
        <v>N/A</v>
      </c>
      <c r="H17" s="57"/>
      <c r="I17" s="57"/>
      <c r="J17" s="58"/>
    </row>
    <row r="18" spans="1:10" ht="17.25">
      <c r="A18" s="55"/>
      <c r="B18" s="55"/>
      <c r="C18" s="56"/>
      <c r="D18" s="56"/>
      <c r="E18" s="56"/>
      <c r="F18" s="57"/>
      <c r="G18" s="199" t="str">
        <f>IF(+F18&gt;0.1*+'(3) INCOME'!$B$63,"YES","N/A")</f>
        <v>N/A</v>
      </c>
      <c r="H18" s="57"/>
      <c r="I18" s="57"/>
      <c r="J18" s="58"/>
    </row>
    <row r="19" spans="1:10" ht="17.25">
      <c r="A19" s="55"/>
      <c r="B19" s="55"/>
      <c r="C19" s="56"/>
      <c r="D19" s="56"/>
      <c r="E19" s="56"/>
      <c r="F19" s="57"/>
      <c r="G19" s="199" t="str">
        <f>IF(+F19&gt;0.1*+'(3) INCOME'!$B$63,"YES","N/A")</f>
        <v>N/A</v>
      </c>
      <c r="H19" s="57"/>
      <c r="I19" s="57"/>
      <c r="J19" s="58"/>
    </row>
    <row r="20" spans="1:10" ht="17.25">
      <c r="A20" s="55" t="s">
        <v>61</v>
      </c>
      <c r="B20" s="55"/>
      <c r="C20" s="56"/>
      <c r="D20" s="56"/>
      <c r="E20" s="56"/>
      <c r="F20" s="57"/>
      <c r="G20" s="135"/>
      <c r="H20" s="57"/>
      <c r="I20" s="57"/>
      <c r="J20" s="58"/>
    </row>
    <row r="21" spans="1:10" ht="17.25">
      <c r="A21" s="55"/>
      <c r="B21" s="55"/>
      <c r="C21" s="56"/>
      <c r="D21" s="56"/>
      <c r="E21" s="56"/>
      <c r="F21" s="57"/>
      <c r="G21" s="199" t="str">
        <f>IF(+F21&gt;0.1*+'(3) INCOME'!$B$63,"YES","N/A")</f>
        <v>N/A</v>
      </c>
      <c r="H21" s="57"/>
      <c r="I21" s="57"/>
      <c r="J21" s="58"/>
    </row>
    <row r="22" spans="1:10" ht="17.25">
      <c r="A22" s="55"/>
      <c r="B22" s="55"/>
      <c r="C22" s="56"/>
      <c r="D22" s="56"/>
      <c r="E22" s="56"/>
      <c r="F22" s="57"/>
      <c r="G22" s="199" t="str">
        <f>IF(+F22&gt;0.1*+'(3) INCOME'!$B$63,"YES","N/A")</f>
        <v>N/A</v>
      </c>
      <c r="H22" s="57"/>
      <c r="I22" s="57"/>
      <c r="J22" s="58"/>
    </row>
    <row r="23" spans="1:11" ht="17.25">
      <c r="A23" s="55"/>
      <c r="B23" s="55"/>
      <c r="C23" s="56"/>
      <c r="D23" s="56"/>
      <c r="E23" s="56"/>
      <c r="F23" s="57"/>
      <c r="G23" s="199" t="str">
        <f>IF(+F23&gt;0.1*+'(3) INCOME'!$B$63,"YES","N/A")</f>
        <v>N/A</v>
      </c>
      <c r="H23" s="57"/>
      <c r="I23" s="57"/>
      <c r="J23" s="58"/>
      <c r="K23" s="168" t="s">
        <v>330</v>
      </c>
    </row>
    <row r="24" spans="1:11" ht="17.25">
      <c r="A24" s="55"/>
      <c r="B24" s="55"/>
      <c r="C24" s="56"/>
      <c r="D24" s="56"/>
      <c r="E24" s="56"/>
      <c r="F24" s="57"/>
      <c r="G24" s="199" t="str">
        <f>IF(+F24&gt;0.1*+'(3) INCOME'!$B$63,"YES","N/A")</f>
        <v>N/A</v>
      </c>
      <c r="H24" s="57"/>
      <c r="I24" s="57"/>
      <c r="J24" s="58"/>
      <c r="K24" s="168" t="s">
        <v>325</v>
      </c>
    </row>
    <row r="25" spans="1:10" ht="17.25">
      <c r="A25" s="55"/>
      <c r="B25" s="55"/>
      <c r="C25" s="56"/>
      <c r="D25" s="56"/>
      <c r="E25" s="56"/>
      <c r="F25" s="57"/>
      <c r="G25" s="199" t="str">
        <f>IF(+F25&gt;0.1*+'(3) INCOME'!$B$63,"YES","N/A")</f>
        <v>N/A</v>
      </c>
      <c r="H25" s="57"/>
      <c r="I25" s="57"/>
      <c r="J25" s="58"/>
    </row>
    <row r="26" spans="1:10" ht="17.25">
      <c r="A26" s="55"/>
      <c r="B26" s="55"/>
      <c r="C26" s="56"/>
      <c r="D26" s="56"/>
      <c r="E26" s="56"/>
      <c r="F26" s="57"/>
      <c r="G26" s="199" t="str">
        <f>IF(+F26&gt;0.1*+'(3) INCOME'!$B$63,"YES","N/A")</f>
        <v>N/A</v>
      </c>
      <c r="H26" s="57"/>
      <c r="I26" s="57"/>
      <c r="J26" s="58"/>
    </row>
    <row r="27" spans="1:10" ht="17.25">
      <c r="A27" s="55"/>
      <c r="B27" s="55"/>
      <c r="C27" s="56"/>
      <c r="D27" s="56"/>
      <c r="E27" s="56"/>
      <c r="F27" s="57"/>
      <c r="G27" s="199" t="str">
        <f>IF(+F27&gt;0.1*+'(3) INCOME'!$B$63,"YES","N/A")</f>
        <v>N/A</v>
      </c>
      <c r="H27" s="57"/>
      <c r="I27" s="57"/>
      <c r="J27" s="58"/>
    </row>
    <row r="28" spans="1:10" ht="17.25">
      <c r="A28" s="55"/>
      <c r="B28" s="55"/>
      <c r="C28" s="56"/>
      <c r="D28" s="56"/>
      <c r="E28" s="56"/>
      <c r="F28" s="57"/>
      <c r="G28" s="199" t="str">
        <f>IF(+F28&gt;0.1*+'(3) INCOME'!$B$63,"YES","N/A")</f>
        <v>N/A</v>
      </c>
      <c r="H28" s="57"/>
      <c r="I28" s="57"/>
      <c r="J28" s="58"/>
    </row>
    <row r="29" spans="1:10" ht="17.25">
      <c r="A29" s="55"/>
      <c r="B29" s="55"/>
      <c r="C29" s="56"/>
      <c r="D29" s="56"/>
      <c r="E29" s="56"/>
      <c r="F29" s="57"/>
      <c r="G29" s="199" t="str">
        <f>IF(+F29&gt;0.1*+'(3) INCOME'!$B$63,"YES","N/A")</f>
        <v>N/A</v>
      </c>
      <c r="H29" s="57"/>
      <c r="I29" s="57"/>
      <c r="J29" s="58"/>
    </row>
    <row r="30" spans="1:10" ht="17.25">
      <c r="A30" s="55"/>
      <c r="B30" s="55"/>
      <c r="C30" s="56"/>
      <c r="D30" s="56"/>
      <c r="E30" s="56"/>
      <c r="F30" s="57"/>
      <c r="G30" s="199" t="str">
        <f>IF(+F30&gt;0.1*+'(3) INCOME'!$B$63,"YES","N/A")</f>
        <v>N/A</v>
      </c>
      <c r="H30" s="57"/>
      <c r="I30" s="57"/>
      <c r="J30" s="58"/>
    </row>
    <row r="31" spans="1:10" ht="17.25">
      <c r="A31" s="55"/>
      <c r="B31" s="55"/>
      <c r="C31" s="56"/>
      <c r="D31" s="56"/>
      <c r="E31" s="56"/>
      <c r="F31" s="57"/>
      <c r="G31" s="199" t="str">
        <f>IF(+F31&gt;0.1*+'(3) INCOME'!$B$63,"YES","N/A")</f>
        <v>N/A</v>
      </c>
      <c r="H31" s="57"/>
      <c r="I31" s="57"/>
      <c r="J31" s="58"/>
    </row>
    <row r="32" spans="1:10" ht="17.25">
      <c r="A32" s="55"/>
      <c r="B32" s="55"/>
      <c r="C32" s="56"/>
      <c r="D32" s="56"/>
      <c r="E32" s="56"/>
      <c r="F32" s="57"/>
      <c r="G32" s="199" t="str">
        <f>IF(+F32&gt;0.1*+'(3) INCOME'!$B$63,"YES","N/A")</f>
        <v>N/A</v>
      </c>
      <c r="H32" s="57"/>
      <c r="I32" s="57"/>
      <c r="J32" s="58"/>
    </row>
    <row r="33" spans="1:10" ht="17.25">
      <c r="A33" s="55"/>
      <c r="B33" s="55"/>
      <c r="C33" s="56"/>
      <c r="D33" s="56"/>
      <c r="E33" s="56"/>
      <c r="F33" s="57"/>
      <c r="G33" s="199" t="str">
        <f>IF(+F33&gt;0.1*+'(3) INCOME'!$B$63,"YES","N/A")</f>
        <v>N/A</v>
      </c>
      <c r="H33" s="57"/>
      <c r="I33" s="57"/>
      <c r="J33" s="58"/>
    </row>
    <row r="34" spans="1:10" ht="17.25">
      <c r="A34" s="55"/>
      <c r="B34" s="55"/>
      <c r="C34" s="56"/>
      <c r="D34" s="56"/>
      <c r="E34" s="56"/>
      <c r="F34" s="57"/>
      <c r="G34" s="199" t="str">
        <f>IF(+F34&gt;0.1*+'(3) INCOME'!$B$63,"YES","N/A")</f>
        <v>N/A</v>
      </c>
      <c r="H34" s="57"/>
      <c r="I34" s="57"/>
      <c r="J34" s="58"/>
    </row>
    <row r="35" spans="1:10" ht="17.25">
      <c r="A35" s="55"/>
      <c r="B35" s="55"/>
      <c r="C35" s="56"/>
      <c r="D35" s="56"/>
      <c r="E35" s="56"/>
      <c r="F35" s="57"/>
      <c r="G35" s="199" t="str">
        <f>IF(+F35&gt;0.1*+'(3) INCOME'!$B$63,"YES","N/A")</f>
        <v>N/A</v>
      </c>
      <c r="H35" s="57"/>
      <c r="I35" s="57"/>
      <c r="J35" s="58"/>
    </row>
    <row r="36" spans="1:10" ht="17.25">
      <c r="A36" s="55"/>
      <c r="B36" s="55"/>
      <c r="C36" s="56"/>
      <c r="D36" s="56"/>
      <c r="E36" s="56"/>
      <c r="F36" s="57"/>
      <c r="G36" s="199" t="str">
        <f>IF(+F36&gt;0.1*+'(3) INCOME'!$B$63,"YES","N/A")</f>
        <v>N/A</v>
      </c>
      <c r="H36" s="57"/>
      <c r="I36" s="57"/>
      <c r="J36" s="58"/>
    </row>
    <row r="37" spans="1:10" ht="17.25">
      <c r="A37" s="55"/>
      <c r="B37" s="55"/>
      <c r="C37" s="56"/>
      <c r="D37" s="56"/>
      <c r="E37" s="56"/>
      <c r="F37" s="57"/>
      <c r="G37" s="199" t="str">
        <f>IF(+F37&gt;0.1*+'(3) INCOME'!$B$63,"YES","N/A")</f>
        <v>N/A</v>
      </c>
      <c r="H37" s="57"/>
      <c r="I37" s="57"/>
      <c r="J37" s="58"/>
    </row>
    <row r="38" spans="1:10" ht="17.25">
      <c r="A38" s="55"/>
      <c r="B38" s="55"/>
      <c r="C38" s="56"/>
      <c r="D38" s="56"/>
      <c r="E38" s="56"/>
      <c r="F38" s="57"/>
      <c r="G38" s="199" t="str">
        <f>IF(+F38&gt;0.1*+'(3) INCOME'!$B$63,"YES","N/A")</f>
        <v>N/A</v>
      </c>
      <c r="H38" s="57"/>
      <c r="I38" s="57"/>
      <c r="J38" s="58"/>
    </row>
    <row r="39" spans="1:10" ht="17.25">
      <c r="A39" s="55"/>
      <c r="B39" s="55"/>
      <c r="C39" s="56"/>
      <c r="D39" s="56"/>
      <c r="E39" s="56"/>
      <c r="F39" s="57"/>
      <c r="G39" s="199" t="str">
        <f>IF(+F39&gt;0.1*+'(3) INCOME'!$B$63,"YES","N/A")</f>
        <v>N/A</v>
      </c>
      <c r="H39" s="57"/>
      <c r="I39" s="57"/>
      <c r="J39" s="58"/>
    </row>
    <row r="40" spans="1:10" ht="17.25">
      <c r="A40" s="55"/>
      <c r="B40" s="55"/>
      <c r="C40" s="56"/>
      <c r="D40" s="56"/>
      <c r="E40" s="56"/>
      <c r="F40" s="57"/>
      <c r="G40" s="199" t="str">
        <f>IF(+F40&gt;0.1*+'(3) INCOME'!$B$63,"YES","N/A")</f>
        <v>N/A</v>
      </c>
      <c r="H40" s="57"/>
      <c r="I40" s="57"/>
      <c r="J40" s="58"/>
    </row>
    <row r="41" spans="1:10" ht="17.25">
      <c r="A41" s="55"/>
      <c r="B41" s="55"/>
      <c r="C41" s="56"/>
      <c r="D41" s="56"/>
      <c r="E41" s="56"/>
      <c r="F41" s="57"/>
      <c r="G41" s="199" t="str">
        <f>IF(+F41&gt;0.1*+'(3) INCOME'!$B$63,"YES","N/A")</f>
        <v>N/A</v>
      </c>
      <c r="H41" s="57"/>
      <c r="I41" s="57"/>
      <c r="J41" s="58"/>
    </row>
    <row r="42" spans="1:10" ht="17.25">
      <c r="A42" s="55"/>
      <c r="B42" s="55"/>
      <c r="C42" s="56"/>
      <c r="D42" s="56"/>
      <c r="E42" s="56"/>
      <c r="F42" s="57"/>
      <c r="G42" s="199" t="str">
        <f>IF(+F42&gt;0.1*+'(3) INCOME'!$B$63,"YES","N/A")</f>
        <v>N/A</v>
      </c>
      <c r="H42" s="57"/>
      <c r="I42" s="57"/>
      <c r="J42" s="58"/>
    </row>
    <row r="43" spans="1:10" ht="17.25">
      <c r="A43" s="55"/>
      <c r="B43" s="55"/>
      <c r="C43" s="56"/>
      <c r="D43" s="56"/>
      <c r="E43" s="56"/>
      <c r="F43" s="57"/>
      <c r="G43" s="199" t="str">
        <f>IF(+F43&gt;0.1*+'(3) INCOME'!$B$63,"YES","N/A")</f>
        <v>N/A</v>
      </c>
      <c r="H43" s="57"/>
      <c r="I43" s="57"/>
      <c r="J43" s="58"/>
    </row>
    <row r="44" spans="1:10" ht="17.25">
      <c r="A44" s="55"/>
      <c r="B44" s="55"/>
      <c r="C44" s="56"/>
      <c r="D44" s="56"/>
      <c r="E44" s="56"/>
      <c r="F44" s="57"/>
      <c r="G44" s="199" t="str">
        <f>IF(+F44&gt;0.1*+'(3) INCOME'!$B$63,"YES","N/A")</f>
        <v>N/A</v>
      </c>
      <c r="H44" s="57"/>
      <c r="I44" s="57"/>
      <c r="J44" s="58"/>
    </row>
    <row r="45" spans="1:10" ht="17.25">
      <c r="A45" s="55"/>
      <c r="B45" s="55"/>
      <c r="C45" s="56"/>
      <c r="D45" s="56"/>
      <c r="E45" s="56"/>
      <c r="F45" s="57"/>
      <c r="G45" s="199" t="str">
        <f>IF(+F45&gt;0.1*+'(3) INCOME'!$B$63,"YES","N/A")</f>
        <v>N/A</v>
      </c>
      <c r="H45" s="57"/>
      <c r="I45" s="57"/>
      <c r="J45" s="58"/>
    </row>
    <row r="46" spans="1:10" ht="17.25">
      <c r="A46" s="55"/>
      <c r="B46" s="55"/>
      <c r="C46" s="56"/>
      <c r="D46" s="56"/>
      <c r="E46" s="56"/>
      <c r="F46" s="57"/>
      <c r="G46" s="199" t="str">
        <f>IF(+F46&gt;0.1*+'(3) INCOME'!$B$63,"YES","N/A")</f>
        <v>N/A</v>
      </c>
      <c r="H46" s="57"/>
      <c r="I46" s="57"/>
      <c r="J46" s="58"/>
    </row>
    <row r="47" spans="1:10" ht="17.25">
      <c r="A47" s="55"/>
      <c r="B47" s="55"/>
      <c r="C47" s="56"/>
      <c r="D47" s="56"/>
      <c r="E47" s="56"/>
      <c r="F47" s="57"/>
      <c r="G47" s="199" t="str">
        <f>IF(+F47&gt;0.1*+'(3) INCOME'!$B$63,"YES","N/A")</f>
        <v>N/A</v>
      </c>
      <c r="H47" s="57"/>
      <c r="I47" s="57"/>
      <c r="J47" s="58"/>
    </row>
    <row r="48" spans="1:10" ht="17.25">
      <c r="A48" s="55"/>
      <c r="B48" s="55"/>
      <c r="C48" s="56"/>
      <c r="D48" s="56"/>
      <c r="E48" s="56"/>
      <c r="F48" s="57"/>
      <c r="G48" s="199" t="str">
        <f>IF(+F48&gt;0.1*+'(3) INCOME'!$B$63,"YES","N/A")</f>
        <v>N/A</v>
      </c>
      <c r="H48" s="57"/>
      <c r="I48" s="57"/>
      <c r="J48" s="58"/>
    </row>
    <row r="49" spans="1:10" ht="17.25">
      <c r="A49" s="55"/>
      <c r="B49" s="55"/>
      <c r="C49" s="56"/>
      <c r="D49" s="56"/>
      <c r="E49" s="56"/>
      <c r="F49" s="57"/>
      <c r="G49" s="199" t="str">
        <f>IF(+F49&gt;0.1*+'(3) INCOME'!$B$63,"YES","N/A")</f>
        <v>N/A</v>
      </c>
      <c r="H49" s="57"/>
      <c r="I49" s="57"/>
      <c r="J49" s="58"/>
    </row>
    <row r="50" spans="1:10" ht="17.25">
      <c r="A50" s="55"/>
      <c r="B50" s="55"/>
      <c r="C50" s="56"/>
      <c r="D50" s="56"/>
      <c r="E50" s="56"/>
      <c r="F50" s="57"/>
      <c r="G50" s="199" t="str">
        <f>IF(+F50&gt;0.1*+'(3) INCOME'!$B$63,"YES","N/A")</f>
        <v>N/A</v>
      </c>
      <c r="H50" s="57"/>
      <c r="I50" s="57"/>
      <c r="J50" s="58"/>
    </row>
    <row r="51" spans="1:10" ht="17.25">
      <c r="A51" s="55"/>
      <c r="B51" s="55"/>
      <c r="C51" s="56"/>
      <c r="D51" s="56"/>
      <c r="E51" s="56"/>
      <c r="F51" s="57"/>
      <c r="G51" s="199" t="str">
        <f>IF(+F51&gt;0.1*+'(3) INCOME'!$B$63,"YES","N/A")</f>
        <v>N/A</v>
      </c>
      <c r="H51" s="57"/>
      <c r="I51" s="57"/>
      <c r="J51" s="58"/>
    </row>
    <row r="52" spans="1:10" ht="17.25">
      <c r="A52" s="55"/>
      <c r="B52" s="55"/>
      <c r="C52" s="56"/>
      <c r="D52" s="56"/>
      <c r="E52" s="56"/>
      <c r="F52" s="57"/>
      <c r="G52" s="199" t="str">
        <f>IF(+F52&gt;0.1*+'(3) INCOME'!$B$63,"YES","N/A")</f>
        <v>N/A</v>
      </c>
      <c r="H52" s="57"/>
      <c r="I52" s="57"/>
      <c r="J52" s="58"/>
    </row>
    <row r="53" spans="1:10" ht="17.25">
      <c r="A53" s="55"/>
      <c r="B53" s="55"/>
      <c r="C53" s="56"/>
      <c r="D53" s="56"/>
      <c r="E53" s="56"/>
      <c r="F53" s="57"/>
      <c r="G53" s="199" t="str">
        <f>IF(+F53&gt;0.1*+'(3) INCOME'!$B$63,"YES","N/A")</f>
        <v>N/A</v>
      </c>
      <c r="H53" s="57"/>
      <c r="I53" s="57"/>
      <c r="J53" s="58"/>
    </row>
    <row r="54" spans="1:10" ht="17.25">
      <c r="A54" s="55"/>
      <c r="B54" s="55"/>
      <c r="C54" s="56"/>
      <c r="D54" s="56"/>
      <c r="E54" s="56"/>
      <c r="F54" s="57"/>
      <c r="G54" s="199" t="str">
        <f>IF(+F54&gt;0.1*+'(3) INCOME'!$B$63,"YES","N/A")</f>
        <v>N/A</v>
      </c>
      <c r="H54" s="57"/>
      <c r="I54" s="57"/>
      <c r="J54" s="58"/>
    </row>
    <row r="55" spans="1:10" ht="17.25">
      <c r="A55" s="55"/>
      <c r="B55" s="55"/>
      <c r="C55" s="56"/>
      <c r="D55" s="56"/>
      <c r="E55" s="56"/>
      <c r="F55" s="57"/>
      <c r="G55" s="199" t="str">
        <f>IF(+F55&gt;0.1*+'(3) INCOME'!$B$63,"YES","N/A")</f>
        <v>N/A</v>
      </c>
      <c r="H55" s="57"/>
      <c r="I55" s="57"/>
      <c r="J55" s="58"/>
    </row>
    <row r="56" spans="1:10" ht="17.25">
      <c r="A56" s="55"/>
      <c r="B56" s="55"/>
      <c r="C56" s="56"/>
      <c r="D56" s="56"/>
      <c r="E56" s="56"/>
      <c r="F56" s="57"/>
      <c r="G56" s="199" t="str">
        <f>IF(+F56&gt;0.1*+'(3) INCOME'!$B$63,"YES","N/A")</f>
        <v>N/A</v>
      </c>
      <c r="H56" s="57"/>
      <c r="I56" s="57"/>
      <c r="J56" s="58"/>
    </row>
    <row r="57" spans="1:10" ht="17.25">
      <c r="A57" s="55"/>
      <c r="B57" s="55"/>
      <c r="C57" s="56"/>
      <c r="D57" s="56"/>
      <c r="E57" s="56"/>
      <c r="F57" s="57"/>
      <c r="G57" s="199" t="str">
        <f>IF(+F57&gt;0.1*+'(3) INCOME'!$B$63,"YES","N/A")</f>
        <v>N/A</v>
      </c>
      <c r="H57" s="57"/>
      <c r="I57" s="57"/>
      <c r="J57" s="58"/>
    </row>
    <row r="58" spans="1:10" ht="17.25">
      <c r="A58" s="55"/>
      <c r="B58" s="55"/>
      <c r="C58" s="56"/>
      <c r="D58" s="56"/>
      <c r="E58" s="56"/>
      <c r="F58" s="57"/>
      <c r="G58" s="199" t="str">
        <f>IF(+F58&gt;0.1*+'(3) INCOME'!$B$63,"YES","N/A")</f>
        <v>N/A</v>
      </c>
      <c r="H58" s="57"/>
      <c r="I58" s="57"/>
      <c r="J58" s="58"/>
    </row>
    <row r="59" spans="1:10" ht="17.25">
      <c r="A59" s="55"/>
      <c r="B59" s="55"/>
      <c r="C59" s="56"/>
      <c r="D59" s="56"/>
      <c r="E59" s="56"/>
      <c r="F59" s="57"/>
      <c r="G59" s="199" t="str">
        <f>IF(+F59&gt;0.1*+'(3) INCOME'!$B$63,"YES","N/A")</f>
        <v>N/A</v>
      </c>
      <c r="H59" s="57"/>
      <c r="I59" s="57"/>
      <c r="J59" s="58"/>
    </row>
    <row r="60" spans="1:10" ht="17.25">
      <c r="A60" s="55"/>
      <c r="B60" s="55"/>
      <c r="C60" s="56"/>
      <c r="D60" s="56"/>
      <c r="E60" s="56"/>
      <c r="F60" s="57"/>
      <c r="G60" s="199" t="str">
        <f>IF(+F60&gt;0.1*+'(3) INCOME'!$B$63,"YES","N/A")</f>
        <v>N/A</v>
      </c>
      <c r="H60" s="57"/>
      <c r="I60" s="57"/>
      <c r="J60" s="58"/>
    </row>
    <row r="61" spans="1:10" ht="17.25">
      <c r="A61" s="55"/>
      <c r="B61" s="55"/>
      <c r="C61" s="56"/>
      <c r="D61" s="56"/>
      <c r="E61" s="56"/>
      <c r="F61" s="57"/>
      <c r="G61" s="199" t="str">
        <f>IF(+F61&gt;0.1*+'(3) INCOME'!$B$63,"YES","N/A")</f>
        <v>N/A</v>
      </c>
      <c r="H61" s="57"/>
      <c r="I61" s="57"/>
      <c r="J61" s="58"/>
    </row>
    <row r="62" spans="1:10" ht="17.25">
      <c r="A62" s="55"/>
      <c r="B62" s="55"/>
      <c r="C62" s="56"/>
      <c r="D62" s="56"/>
      <c r="E62" s="56"/>
      <c r="F62" s="57"/>
      <c r="G62" s="199" t="str">
        <f>IF(+F62&gt;0.1*+'(3) INCOME'!$B$63,"YES","N/A")</f>
        <v>N/A</v>
      </c>
      <c r="H62" s="57"/>
      <c r="I62" s="57"/>
      <c r="J62" s="58"/>
    </row>
    <row r="63" spans="1:10" ht="17.25">
      <c r="A63" s="55"/>
      <c r="B63" s="55"/>
      <c r="C63" s="56"/>
      <c r="D63" s="56"/>
      <c r="E63" s="56"/>
      <c r="F63" s="57"/>
      <c r="G63" s="199" t="str">
        <f>IF(+F63&gt;0.1*+'(3) INCOME'!$B$63,"YES","N/A")</f>
        <v>N/A</v>
      </c>
      <c r="H63" s="57"/>
      <c r="I63" s="57"/>
      <c r="J63" s="58"/>
    </row>
    <row r="64" spans="1:10" ht="17.25">
      <c r="A64" s="55"/>
      <c r="B64" s="55"/>
      <c r="C64" s="56"/>
      <c r="D64" s="56"/>
      <c r="E64" s="56"/>
      <c r="F64" s="57"/>
      <c r="G64" s="199" t="str">
        <f>IF(+F64&gt;0.1*+'(3) INCOME'!$B$63,"YES","N/A")</f>
        <v>N/A</v>
      </c>
      <c r="H64" s="57"/>
      <c r="I64" s="57"/>
      <c r="J64" s="58"/>
    </row>
    <row r="65" spans="1:10" ht="17.25">
      <c r="A65" s="55"/>
      <c r="B65" s="55"/>
      <c r="C65" s="56"/>
      <c r="D65" s="56"/>
      <c r="E65" s="56"/>
      <c r="F65" s="57"/>
      <c r="G65" s="199" t="str">
        <f>IF(+F65&gt;0.1*+'(3) INCOME'!$B$63,"YES","N/A")</f>
        <v>N/A</v>
      </c>
      <c r="H65" s="57"/>
      <c r="I65" s="57"/>
      <c r="J65" s="58"/>
    </row>
    <row r="66" spans="1:10" ht="17.25">
      <c r="A66" s="55"/>
      <c r="B66" s="145"/>
      <c r="C66" s="146"/>
      <c r="D66" s="146"/>
      <c r="E66" s="147"/>
      <c r="F66" s="57"/>
      <c r="G66" s="199" t="str">
        <f>IF(+F66&gt;0.1*+'(3) INCOME'!$B$63,"YES","N/A")</f>
        <v>N/A</v>
      </c>
      <c r="H66" s="57"/>
      <c r="I66" s="57"/>
      <c r="J66" s="58"/>
    </row>
    <row r="67" spans="1:10" ht="17.25">
      <c r="A67" s="200"/>
      <c r="B67" s="201"/>
      <c r="C67" s="202"/>
      <c r="D67" s="202"/>
      <c r="E67" s="203"/>
      <c r="F67" s="204"/>
      <c r="G67" s="205"/>
      <c r="H67" s="204"/>
      <c r="I67" s="204"/>
      <c r="J67" s="206"/>
    </row>
    <row r="68" spans="1:10" ht="18" thickBot="1">
      <c r="A68" s="200" t="s">
        <v>310</v>
      </c>
      <c r="B68" s="207"/>
      <c r="C68" s="207"/>
      <c r="D68" s="207"/>
      <c r="E68" s="208"/>
      <c r="F68" s="209">
        <f>SUM(F15:F67)</f>
        <v>0</v>
      </c>
      <c r="G68" s="210"/>
      <c r="H68" s="209">
        <f>SUM(H15:H67)</f>
        <v>0</v>
      </c>
      <c r="I68" s="209">
        <f>SUM(I15:I67)</f>
        <v>0</v>
      </c>
      <c r="J68" s="211">
        <f>SUM(J15:J67)</f>
        <v>0</v>
      </c>
    </row>
    <row r="69" spans="1:10" ht="18" thickTop="1">
      <c r="A69" s="201"/>
      <c r="B69" s="212"/>
      <c r="C69" s="212"/>
      <c r="D69" s="212"/>
      <c r="E69" s="212"/>
      <c r="F69" s="213" t="s">
        <v>62</v>
      </c>
      <c r="G69" s="214"/>
      <c r="H69" s="213" t="s">
        <v>246</v>
      </c>
      <c r="I69" s="213" t="s">
        <v>246</v>
      </c>
      <c r="J69" s="213" t="s">
        <v>63</v>
      </c>
    </row>
    <row r="70" spans="1:10" ht="17.25">
      <c r="A70" s="212"/>
      <c r="B70" s="212"/>
      <c r="C70" s="212"/>
      <c r="D70" s="212"/>
      <c r="E70" s="212"/>
      <c r="F70" s="212"/>
      <c r="G70" s="215"/>
      <c r="H70" s="212"/>
      <c r="I70" s="216"/>
      <c r="J70" s="212"/>
    </row>
  </sheetData>
  <sheetProtection formatColumns="0" formatRows="0" insertRows="0" deleteRows="0"/>
  <mergeCells count="6">
    <mergeCell ref="A7:C7"/>
    <mergeCell ref="A8:C8"/>
    <mergeCell ref="A9:C9"/>
    <mergeCell ref="D7:E7"/>
    <mergeCell ref="D8:E8"/>
    <mergeCell ref="D9:E9"/>
  </mergeCells>
  <dataValidations count="1">
    <dataValidation type="list" allowBlank="1" showInputMessage="1" showErrorMessage="1" sqref="D7:D9">
      <formula1>"Select One, Yes, No, N/A"</formula1>
    </dataValidation>
  </dataValidations>
  <hyperlinks>
    <hyperlink ref="B10" r:id="rId1" display="Aggregated Authorized Reinsurers"/>
    <hyperlink ref="G10" r:id="rId2" display="dfr.captivemail@vermont.gov"/>
  </hyperlinks>
  <printOptions/>
  <pageMargins left="0.7" right="0.7" top="0.25" bottom="0.25" header="0.3" footer="0.3"/>
  <pageSetup fitToHeight="1" fitToWidth="1" horizontalDpi="600" verticalDpi="600" orientation="landscape" paperSize="5" scale="47" r:id="rId3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8">
    <pageSetUpPr fitToPage="1"/>
  </sheetPr>
  <dimension ref="A1:I67"/>
  <sheetViews>
    <sheetView zoomScalePageLayoutView="0" workbookViewId="0" topLeftCell="A1">
      <pane ySplit="12" topLeftCell="A13" activePane="bottomLeft" state="frozen"/>
      <selection pane="topLeft" activeCell="A32" sqref="A32"/>
      <selection pane="bottomLeft" activeCell="G7" sqref="G7"/>
    </sheetView>
  </sheetViews>
  <sheetFormatPr defaultColWidth="8.8984375" defaultRowHeight="15"/>
  <cols>
    <col min="1" max="1" width="28.09765625" style="28" customWidth="1"/>
    <col min="2" max="2" width="16.3984375" style="28" customWidth="1"/>
    <col min="3" max="5" width="7.59765625" style="28" customWidth="1"/>
    <col min="6" max="9" width="19.296875" style="28" customWidth="1"/>
    <col min="10" max="10" width="12.09765625" style="28" bestFit="1" customWidth="1"/>
    <col min="11" max="16384" width="8.8984375" style="28" customWidth="1"/>
  </cols>
  <sheetData>
    <row r="1" spans="1:9" ht="24">
      <c r="A1" s="15" t="str">
        <f>JURAT!A9</f>
        <v>CELL NAME/NUMBER</v>
      </c>
      <c r="B1" s="15"/>
      <c r="C1" s="15"/>
      <c r="D1" s="15"/>
      <c r="E1" s="15"/>
      <c r="F1" s="256"/>
      <c r="G1" s="15"/>
      <c r="H1" s="39" t="s">
        <v>261</v>
      </c>
      <c r="I1" s="39"/>
    </row>
    <row r="2" spans="1:9" ht="17.25">
      <c r="A2" s="15" t="str">
        <f>+JURAT!H4</f>
        <v>0000</v>
      </c>
      <c r="B2" s="15"/>
      <c r="C2" s="15"/>
      <c r="D2" s="15"/>
      <c r="E2" s="15"/>
      <c r="F2" s="15"/>
      <c r="G2" s="15"/>
      <c r="H2" s="15"/>
      <c r="I2" s="39"/>
    </row>
    <row r="3" spans="1:9" ht="17.25">
      <c r="A3" s="253">
        <f>JURAT!A10</f>
        <v>45291</v>
      </c>
      <c r="B3" s="15"/>
      <c r="C3" s="15"/>
      <c r="D3" s="15"/>
      <c r="E3" s="15"/>
      <c r="F3" s="15"/>
      <c r="G3" s="15"/>
      <c r="H3" s="15"/>
      <c r="I3" s="39"/>
    </row>
    <row r="4" spans="1:9" ht="17.25">
      <c r="A4" s="253" t="str">
        <f>JURAT!A8</f>
        <v>CAPTIVE INSURANCE COMPANY</v>
      </c>
      <c r="B4" s="15"/>
      <c r="C4" s="15"/>
      <c r="D4" s="15"/>
      <c r="E4" s="15"/>
      <c r="F4" s="15"/>
      <c r="G4" s="15"/>
      <c r="H4" s="15"/>
      <c r="I4" s="39"/>
    </row>
    <row r="5" spans="1:9" ht="17.25">
      <c r="A5" s="22"/>
      <c r="B5" s="22"/>
      <c r="C5" s="22"/>
      <c r="D5" s="22"/>
      <c r="E5" s="22"/>
      <c r="F5" s="21"/>
      <c r="G5" s="21"/>
      <c r="H5" s="21"/>
      <c r="I5" s="21"/>
    </row>
    <row r="6" spans="1:8" ht="18" thickBot="1">
      <c r="A6" s="40" t="s">
        <v>266</v>
      </c>
      <c r="B6" s="41"/>
      <c r="C6" s="41"/>
      <c r="D6" s="41"/>
      <c r="E6" s="41"/>
      <c r="F6" s="42"/>
      <c r="G6" s="42"/>
      <c r="H6" s="43"/>
    </row>
    <row r="7" spans="1:8" ht="18" thickBot="1">
      <c r="A7" s="376" t="s">
        <v>288</v>
      </c>
      <c r="B7" s="376"/>
      <c r="C7" s="376"/>
      <c r="D7" s="376"/>
      <c r="E7" s="376"/>
      <c r="F7" s="377"/>
      <c r="G7" s="219" t="s">
        <v>106</v>
      </c>
      <c r="H7" s="285"/>
    </row>
    <row r="8" spans="1:8" ht="17.25">
      <c r="A8" s="73"/>
      <c r="B8" s="42"/>
      <c r="C8" s="42"/>
      <c r="D8" s="42"/>
      <c r="E8" s="42"/>
      <c r="F8" s="42"/>
      <c r="G8" s="42"/>
      <c r="H8" s="43"/>
    </row>
    <row r="9" spans="1:8" s="144" customFormat="1" ht="17.25">
      <c r="A9" s="51">
        <v>-1</v>
      </c>
      <c r="B9" s="37">
        <v>-2</v>
      </c>
      <c r="C9" s="37">
        <v>-3</v>
      </c>
      <c r="D9" s="37" t="s">
        <v>338</v>
      </c>
      <c r="E9" s="37">
        <v>-4</v>
      </c>
      <c r="F9" s="37">
        <v>-5</v>
      </c>
      <c r="G9" s="37">
        <v>-6</v>
      </c>
      <c r="H9" s="143">
        <v>-7</v>
      </c>
    </row>
    <row r="10" spans="1:8" ht="17.25">
      <c r="A10" s="46"/>
      <c r="B10" s="44"/>
      <c r="C10" s="44"/>
      <c r="D10" s="44"/>
      <c r="E10" s="64" t="s">
        <v>240</v>
      </c>
      <c r="F10" s="64" t="s">
        <v>33</v>
      </c>
      <c r="G10" s="44"/>
      <c r="H10" s="54"/>
    </row>
    <row r="11" spans="1:8" ht="17.25">
      <c r="A11" s="51"/>
      <c r="B11" s="74" t="s">
        <v>257</v>
      </c>
      <c r="C11" s="74" t="s">
        <v>238</v>
      </c>
      <c r="D11" s="74" t="s">
        <v>238</v>
      </c>
      <c r="E11" s="74" t="s">
        <v>265</v>
      </c>
      <c r="F11" s="51" t="s">
        <v>64</v>
      </c>
      <c r="G11" s="51" t="s">
        <v>58</v>
      </c>
      <c r="H11" s="52" t="s">
        <v>65</v>
      </c>
    </row>
    <row r="12" spans="1:8" ht="17.25">
      <c r="A12" s="51" t="s">
        <v>267</v>
      </c>
      <c r="B12" s="74" t="s">
        <v>258</v>
      </c>
      <c r="C12" s="74" t="s">
        <v>259</v>
      </c>
      <c r="D12" s="74" t="s">
        <v>339</v>
      </c>
      <c r="E12" s="74" t="s">
        <v>239</v>
      </c>
      <c r="F12" s="51" t="s">
        <v>59</v>
      </c>
      <c r="G12" s="51" t="s">
        <v>66</v>
      </c>
      <c r="H12" s="52" t="s">
        <v>67</v>
      </c>
    </row>
    <row r="13" spans="1:8" ht="17.25">
      <c r="A13" s="53"/>
      <c r="B13" s="53"/>
      <c r="C13" s="53"/>
      <c r="D13" s="53"/>
      <c r="E13" s="53"/>
      <c r="F13" s="53"/>
      <c r="G13" s="53"/>
      <c r="H13" s="223"/>
    </row>
    <row r="14" spans="1:8" ht="17.25">
      <c r="A14" s="55" t="s">
        <v>60</v>
      </c>
      <c r="B14" s="55"/>
      <c r="C14" s="56"/>
      <c r="D14" s="56"/>
      <c r="E14" s="56"/>
      <c r="F14" s="57"/>
      <c r="G14" s="57"/>
      <c r="H14" s="58"/>
    </row>
    <row r="15" spans="1:8" ht="17.25">
      <c r="A15" s="55"/>
      <c r="B15" s="55"/>
      <c r="C15" s="56"/>
      <c r="D15" s="56"/>
      <c r="E15" s="56"/>
      <c r="F15" s="57"/>
      <c r="G15" s="57"/>
      <c r="H15" s="58"/>
    </row>
    <row r="16" spans="1:8" ht="17.25">
      <c r="A16" s="55"/>
      <c r="B16" s="55"/>
      <c r="C16" s="56"/>
      <c r="D16" s="56"/>
      <c r="E16" s="56"/>
      <c r="F16" s="57"/>
      <c r="G16" s="57"/>
      <c r="H16" s="58"/>
    </row>
    <row r="17" spans="1:8" ht="17.25">
      <c r="A17" s="55"/>
      <c r="B17" s="55"/>
      <c r="C17" s="56"/>
      <c r="D17" s="56"/>
      <c r="E17" s="56"/>
      <c r="F17" s="57"/>
      <c r="G17" s="57"/>
      <c r="H17" s="58"/>
    </row>
    <row r="18" spans="1:8" ht="17.25">
      <c r="A18" s="55"/>
      <c r="B18" s="55"/>
      <c r="C18" s="56"/>
      <c r="D18" s="56"/>
      <c r="E18" s="56"/>
      <c r="F18" s="57"/>
      <c r="G18" s="57"/>
      <c r="H18" s="58"/>
    </row>
    <row r="19" spans="1:8" ht="17.25">
      <c r="A19" s="55" t="s">
        <v>61</v>
      </c>
      <c r="B19" s="55"/>
      <c r="C19" s="56"/>
      <c r="D19" s="56"/>
      <c r="E19" s="56"/>
      <c r="F19" s="57"/>
      <c r="G19" s="57"/>
      <c r="H19" s="58"/>
    </row>
    <row r="20" spans="1:8" ht="17.25">
      <c r="A20" s="55"/>
      <c r="B20" s="55"/>
      <c r="C20" s="56"/>
      <c r="D20" s="56"/>
      <c r="E20" s="56"/>
      <c r="F20" s="57"/>
      <c r="G20" s="57"/>
      <c r="H20" s="58"/>
    </row>
    <row r="21" spans="1:9" ht="17.25">
      <c r="A21" s="55"/>
      <c r="B21" s="55"/>
      <c r="C21" s="56"/>
      <c r="D21" s="56"/>
      <c r="E21" s="56"/>
      <c r="F21" s="57"/>
      <c r="G21" s="57"/>
      <c r="H21" s="58"/>
      <c r="I21" s="168" t="s">
        <v>330</v>
      </c>
    </row>
    <row r="22" spans="1:9" ht="17.25">
      <c r="A22" s="55"/>
      <c r="B22" s="55"/>
      <c r="C22" s="56"/>
      <c r="D22" s="56"/>
      <c r="E22" s="56"/>
      <c r="F22" s="57"/>
      <c r="G22" s="57"/>
      <c r="H22" s="58"/>
      <c r="I22" s="168" t="s">
        <v>325</v>
      </c>
    </row>
    <row r="23" spans="1:8" ht="17.25">
      <c r="A23" s="55"/>
      <c r="B23" s="55"/>
      <c r="C23" s="56"/>
      <c r="D23" s="56"/>
      <c r="E23" s="56"/>
      <c r="F23" s="57"/>
      <c r="G23" s="57"/>
      <c r="H23" s="58"/>
    </row>
    <row r="24" spans="1:8" ht="17.25">
      <c r="A24" s="55"/>
      <c r="B24" s="55"/>
      <c r="C24" s="56"/>
      <c r="D24" s="56"/>
      <c r="E24" s="56"/>
      <c r="F24" s="57"/>
      <c r="G24" s="57"/>
      <c r="H24" s="58"/>
    </row>
    <row r="25" spans="1:8" ht="17.25">
      <c r="A25" s="55"/>
      <c r="B25" s="55"/>
      <c r="C25" s="56"/>
      <c r="D25" s="56"/>
      <c r="E25" s="56"/>
      <c r="F25" s="57"/>
      <c r="G25" s="57"/>
      <c r="H25" s="58"/>
    </row>
    <row r="26" spans="1:8" ht="17.25">
      <c r="A26" s="55"/>
      <c r="B26" s="55"/>
      <c r="C26" s="56"/>
      <c r="D26" s="56"/>
      <c r="E26" s="56"/>
      <c r="F26" s="57"/>
      <c r="G26" s="57"/>
      <c r="H26" s="58"/>
    </row>
    <row r="27" spans="1:8" ht="17.25">
      <c r="A27" s="55"/>
      <c r="B27" s="55"/>
      <c r="C27" s="56"/>
      <c r="D27" s="56"/>
      <c r="E27" s="56"/>
      <c r="F27" s="57"/>
      <c r="G27" s="57"/>
      <c r="H27" s="58"/>
    </row>
    <row r="28" spans="1:8" ht="17.25">
      <c r="A28" s="55"/>
      <c r="B28" s="55"/>
      <c r="C28" s="56"/>
      <c r="D28" s="56"/>
      <c r="E28" s="56"/>
      <c r="F28" s="57"/>
      <c r="G28" s="57"/>
      <c r="H28" s="58"/>
    </row>
    <row r="29" spans="1:8" ht="17.25">
      <c r="A29" s="55"/>
      <c r="B29" s="55"/>
      <c r="C29" s="56"/>
      <c r="D29" s="56"/>
      <c r="E29" s="56"/>
      <c r="F29" s="57"/>
      <c r="G29" s="57"/>
      <c r="H29" s="58"/>
    </row>
    <row r="30" spans="1:8" ht="17.25">
      <c r="A30" s="55"/>
      <c r="B30" s="55"/>
      <c r="C30" s="56"/>
      <c r="D30" s="56"/>
      <c r="E30" s="56"/>
      <c r="F30" s="57"/>
      <c r="G30" s="57"/>
      <c r="H30" s="58"/>
    </row>
    <row r="31" spans="1:8" ht="17.25">
      <c r="A31" s="55"/>
      <c r="B31" s="55"/>
      <c r="C31" s="56"/>
      <c r="D31" s="56"/>
      <c r="E31" s="56"/>
      <c r="F31" s="57"/>
      <c r="G31" s="57"/>
      <c r="H31" s="58"/>
    </row>
    <row r="32" spans="1:8" ht="17.25">
      <c r="A32" s="55"/>
      <c r="B32" s="55"/>
      <c r="C32" s="56"/>
      <c r="D32" s="56"/>
      <c r="E32" s="56"/>
      <c r="F32" s="57"/>
      <c r="G32" s="57"/>
      <c r="H32" s="58"/>
    </row>
    <row r="33" spans="1:8" ht="17.25">
      <c r="A33" s="55"/>
      <c r="B33" s="55"/>
      <c r="C33" s="56"/>
      <c r="D33" s="56"/>
      <c r="E33" s="56"/>
      <c r="F33" s="57"/>
      <c r="G33" s="57"/>
      <c r="H33" s="58"/>
    </row>
    <row r="34" spans="1:8" ht="17.25">
      <c r="A34" s="55"/>
      <c r="B34" s="55"/>
      <c r="C34" s="56"/>
      <c r="D34" s="56"/>
      <c r="E34" s="56"/>
      <c r="F34" s="57"/>
      <c r="G34" s="57"/>
      <c r="H34" s="58"/>
    </row>
    <row r="35" spans="1:8" ht="17.25">
      <c r="A35" s="55"/>
      <c r="B35" s="55"/>
      <c r="C35" s="56"/>
      <c r="D35" s="56"/>
      <c r="E35" s="56"/>
      <c r="F35" s="57"/>
      <c r="G35" s="57"/>
      <c r="H35" s="58"/>
    </row>
    <row r="36" spans="1:8" ht="17.25">
      <c r="A36" s="55"/>
      <c r="B36" s="55"/>
      <c r="C36" s="56"/>
      <c r="D36" s="56"/>
      <c r="E36" s="56"/>
      <c r="F36" s="57"/>
      <c r="G36" s="57"/>
      <c r="H36" s="58"/>
    </row>
    <row r="37" spans="1:8" ht="17.25">
      <c r="A37" s="55"/>
      <c r="B37" s="55"/>
      <c r="C37" s="56"/>
      <c r="D37" s="56"/>
      <c r="E37" s="56"/>
      <c r="F37" s="57"/>
      <c r="G37" s="57"/>
      <c r="H37" s="58"/>
    </row>
    <row r="38" spans="1:8" ht="17.25">
      <c r="A38" s="55"/>
      <c r="B38" s="55"/>
      <c r="C38" s="56"/>
      <c r="D38" s="56"/>
      <c r="E38" s="56"/>
      <c r="F38" s="57"/>
      <c r="G38" s="57"/>
      <c r="H38" s="58"/>
    </row>
    <row r="39" spans="1:8" ht="17.25">
      <c r="A39" s="55"/>
      <c r="B39" s="55"/>
      <c r="C39" s="56"/>
      <c r="D39" s="56"/>
      <c r="E39" s="56"/>
      <c r="F39" s="57"/>
      <c r="G39" s="57"/>
      <c r="H39" s="58"/>
    </row>
    <row r="40" spans="1:8" ht="17.25">
      <c r="A40" s="55"/>
      <c r="B40" s="55"/>
      <c r="C40" s="56"/>
      <c r="D40" s="56"/>
      <c r="E40" s="56"/>
      <c r="F40" s="57"/>
      <c r="G40" s="57"/>
      <c r="H40" s="58"/>
    </row>
    <row r="41" spans="1:8" ht="17.25">
      <c r="A41" s="55"/>
      <c r="B41" s="55"/>
      <c r="C41" s="56"/>
      <c r="D41" s="56"/>
      <c r="E41" s="56"/>
      <c r="F41" s="57"/>
      <c r="G41" s="57"/>
      <c r="H41" s="58"/>
    </row>
    <row r="42" spans="1:8" ht="17.25">
      <c r="A42" s="55"/>
      <c r="B42" s="55"/>
      <c r="C42" s="56"/>
      <c r="D42" s="56"/>
      <c r="E42" s="56"/>
      <c r="F42" s="57"/>
      <c r="G42" s="57"/>
      <c r="H42" s="58"/>
    </row>
    <row r="43" spans="1:8" ht="17.25">
      <c r="A43" s="55"/>
      <c r="B43" s="55"/>
      <c r="C43" s="56"/>
      <c r="D43" s="56"/>
      <c r="E43" s="56"/>
      <c r="F43" s="57"/>
      <c r="G43" s="57"/>
      <c r="H43" s="58"/>
    </row>
    <row r="44" spans="1:8" ht="17.25">
      <c r="A44" s="55"/>
      <c r="B44" s="55"/>
      <c r="C44" s="56"/>
      <c r="D44" s="56"/>
      <c r="E44" s="56"/>
      <c r="F44" s="57"/>
      <c r="G44" s="57"/>
      <c r="H44" s="58"/>
    </row>
    <row r="45" spans="1:8" ht="17.25">
      <c r="A45" s="55"/>
      <c r="B45" s="55"/>
      <c r="C45" s="56"/>
      <c r="D45" s="56"/>
      <c r="E45" s="56"/>
      <c r="F45" s="57"/>
      <c r="G45" s="57"/>
      <c r="H45" s="58"/>
    </row>
    <row r="46" spans="1:8" ht="17.25">
      <c r="A46" s="55"/>
      <c r="B46" s="55"/>
      <c r="C46" s="56"/>
      <c r="D46" s="56"/>
      <c r="E46" s="56"/>
      <c r="F46" s="57"/>
      <c r="G46" s="57"/>
      <c r="H46" s="58"/>
    </row>
    <row r="47" spans="1:8" ht="17.25">
      <c r="A47" s="55"/>
      <c r="B47" s="55"/>
      <c r="C47" s="56"/>
      <c r="D47" s="56"/>
      <c r="E47" s="56"/>
      <c r="F47" s="57"/>
      <c r="G47" s="57"/>
      <c r="H47" s="58"/>
    </row>
    <row r="48" spans="1:8" ht="17.25">
      <c r="A48" s="55"/>
      <c r="B48" s="55"/>
      <c r="C48" s="56"/>
      <c r="D48" s="56"/>
      <c r="E48" s="56"/>
      <c r="F48" s="57"/>
      <c r="G48" s="57"/>
      <c r="H48" s="58"/>
    </row>
    <row r="49" spans="1:8" ht="17.25">
      <c r="A49" s="55"/>
      <c r="B49" s="55"/>
      <c r="C49" s="56"/>
      <c r="D49" s="56"/>
      <c r="E49" s="56"/>
      <c r="F49" s="57"/>
      <c r="G49" s="57"/>
      <c r="H49" s="58"/>
    </row>
    <row r="50" spans="1:8" ht="17.25">
      <c r="A50" s="55"/>
      <c r="B50" s="55"/>
      <c r="C50" s="56"/>
      <c r="D50" s="56"/>
      <c r="E50" s="56"/>
      <c r="F50" s="57"/>
      <c r="G50" s="57"/>
      <c r="H50" s="58"/>
    </row>
    <row r="51" spans="1:8" ht="17.25">
      <c r="A51" s="55"/>
      <c r="B51" s="55"/>
      <c r="C51" s="56"/>
      <c r="D51" s="56"/>
      <c r="E51" s="56"/>
      <c r="F51" s="57"/>
      <c r="G51" s="57"/>
      <c r="H51" s="58"/>
    </row>
    <row r="52" spans="1:8" ht="17.25">
      <c r="A52" s="55"/>
      <c r="B52" s="55"/>
      <c r="C52" s="56"/>
      <c r="D52" s="56"/>
      <c r="E52" s="56"/>
      <c r="F52" s="57"/>
      <c r="G52" s="57"/>
      <c r="H52" s="58"/>
    </row>
    <row r="53" spans="1:8" ht="17.25">
      <c r="A53" s="55"/>
      <c r="B53" s="55"/>
      <c r="C53" s="56"/>
      <c r="D53" s="56"/>
      <c r="E53" s="56"/>
      <c r="F53" s="57"/>
      <c r="G53" s="57"/>
      <c r="H53" s="58"/>
    </row>
    <row r="54" spans="1:8" ht="17.25">
      <c r="A54" s="55"/>
      <c r="B54" s="55"/>
      <c r="C54" s="56"/>
      <c r="D54" s="56"/>
      <c r="E54" s="56"/>
      <c r="F54" s="57"/>
      <c r="G54" s="57"/>
      <c r="H54" s="58"/>
    </row>
    <row r="55" spans="1:8" ht="17.25">
      <c r="A55" s="55"/>
      <c r="B55" s="55"/>
      <c r="C55" s="56"/>
      <c r="D55" s="56"/>
      <c r="E55" s="56"/>
      <c r="F55" s="57"/>
      <c r="G55" s="57"/>
      <c r="H55" s="58"/>
    </row>
    <row r="56" spans="1:8" ht="17.25">
      <c r="A56" s="55"/>
      <c r="B56" s="55"/>
      <c r="C56" s="56"/>
      <c r="D56" s="56"/>
      <c r="E56" s="56"/>
      <c r="F56" s="57"/>
      <c r="G56" s="57"/>
      <c r="H56" s="58"/>
    </row>
    <row r="57" spans="1:8" ht="17.25">
      <c r="A57" s="55"/>
      <c r="B57" s="55"/>
      <c r="C57" s="56"/>
      <c r="D57" s="56"/>
      <c r="E57" s="56"/>
      <c r="F57" s="57"/>
      <c r="G57" s="57"/>
      <c r="H57" s="58"/>
    </row>
    <row r="58" spans="1:8" ht="17.25">
      <c r="A58" s="55"/>
      <c r="B58" s="55"/>
      <c r="C58" s="56"/>
      <c r="D58" s="56"/>
      <c r="E58" s="56"/>
      <c r="F58" s="57"/>
      <c r="G58" s="57"/>
      <c r="H58" s="58"/>
    </row>
    <row r="59" spans="1:8" ht="17.25">
      <c r="A59" s="55"/>
      <c r="B59" s="55"/>
      <c r="C59" s="56"/>
      <c r="D59" s="56"/>
      <c r="E59" s="56"/>
      <c r="F59" s="57"/>
      <c r="G59" s="57"/>
      <c r="H59" s="58"/>
    </row>
    <row r="60" spans="1:8" ht="17.25">
      <c r="A60" s="55"/>
      <c r="B60" s="55"/>
      <c r="C60" s="56"/>
      <c r="D60" s="56"/>
      <c r="E60" s="56"/>
      <c r="F60" s="57"/>
      <c r="G60" s="57"/>
      <c r="H60" s="58"/>
    </row>
    <row r="61" spans="1:8" ht="17.25">
      <c r="A61" s="55"/>
      <c r="B61" s="55"/>
      <c r="C61" s="56"/>
      <c r="D61" s="56"/>
      <c r="E61" s="56"/>
      <c r="F61" s="57"/>
      <c r="G61" s="57"/>
      <c r="H61" s="58"/>
    </row>
    <row r="62" spans="1:8" ht="17.25">
      <c r="A62" s="55"/>
      <c r="B62" s="55"/>
      <c r="C62" s="56"/>
      <c r="D62" s="56"/>
      <c r="E62" s="56"/>
      <c r="F62" s="57"/>
      <c r="G62" s="57"/>
      <c r="H62" s="58"/>
    </row>
    <row r="63" spans="1:8" ht="17.25">
      <c r="A63" s="55"/>
      <c r="B63" s="55"/>
      <c r="C63" s="56"/>
      <c r="D63" s="56"/>
      <c r="E63" s="56"/>
      <c r="F63" s="57"/>
      <c r="G63" s="57"/>
      <c r="H63" s="58"/>
    </row>
    <row r="64" spans="1:8" ht="17.25">
      <c r="A64" s="55"/>
      <c r="B64" s="55"/>
      <c r="C64" s="146"/>
      <c r="D64" s="146"/>
      <c r="E64" s="147"/>
      <c r="F64" s="57"/>
      <c r="G64" s="57"/>
      <c r="H64" s="58"/>
    </row>
    <row r="65" spans="1:8" ht="17.25">
      <c r="A65" s="200"/>
      <c r="B65" s="201"/>
      <c r="C65" s="203"/>
      <c r="D65" s="203"/>
      <c r="E65" s="203"/>
      <c r="F65" s="204"/>
      <c r="G65" s="204"/>
      <c r="H65" s="206"/>
    </row>
    <row r="66" spans="1:8" ht="18" thickBot="1">
      <c r="A66" s="200" t="s">
        <v>310</v>
      </c>
      <c r="B66" s="207"/>
      <c r="C66" s="207"/>
      <c r="D66" s="207"/>
      <c r="E66" s="208"/>
      <c r="F66" s="224">
        <f>SUM(F13:F65)</f>
        <v>0</v>
      </c>
      <c r="G66" s="209">
        <f>SUM(G13:G65)</f>
        <v>0</v>
      </c>
      <c r="H66" s="211">
        <f>SUM(H13:H65)</f>
        <v>0</v>
      </c>
    </row>
    <row r="67" spans="1:9" ht="18" thickTop="1">
      <c r="A67" s="201"/>
      <c r="B67" s="212"/>
      <c r="C67" s="212"/>
      <c r="D67" s="212"/>
      <c r="E67" s="212"/>
      <c r="F67" s="212"/>
      <c r="G67" s="225"/>
      <c r="H67" s="213"/>
      <c r="I67" s="15"/>
    </row>
  </sheetData>
  <sheetProtection formatColumns="0" formatRows="0" insertRows="0" deleteRows="0"/>
  <mergeCells count="1">
    <mergeCell ref="A7:F7"/>
  </mergeCells>
  <dataValidations count="1">
    <dataValidation type="list" allowBlank="1" showInputMessage="1" showErrorMessage="1" sqref="G7">
      <formula1>"Select One, Yes, No, N/A"</formula1>
    </dataValidation>
  </dataValidations>
  <printOptions/>
  <pageMargins left="0.7" right="0.7" top="0.25" bottom="0.25" header="0.3" footer="0.3"/>
  <pageSetup fitToHeight="1" fitToWidth="1" horizontalDpi="600" verticalDpi="600" orientation="landscape" paperSize="5" scale="4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9">
    <pageSetUpPr fitToPage="1"/>
  </sheetPr>
  <dimension ref="A1:G57"/>
  <sheetViews>
    <sheetView zoomScalePageLayoutView="0" workbookViewId="0" topLeftCell="A1">
      <pane ySplit="10" topLeftCell="A11" activePane="bottomLeft" state="frozen"/>
      <selection pane="topLeft" activeCell="A32" sqref="A32"/>
      <selection pane="bottomLeft" activeCell="B12" sqref="B12"/>
    </sheetView>
  </sheetViews>
  <sheetFormatPr defaultColWidth="8.8984375" defaultRowHeight="15"/>
  <cols>
    <col min="1" max="1" width="46.19921875" style="28" bestFit="1" customWidth="1"/>
    <col min="2" max="3" width="15.59765625" style="28" customWidth="1"/>
    <col min="4" max="6" width="15.8984375" style="28" bestFit="1" customWidth="1"/>
    <col min="7" max="7" width="10.8984375" style="28" customWidth="1"/>
    <col min="8" max="16384" width="8.8984375" style="28" customWidth="1"/>
  </cols>
  <sheetData>
    <row r="1" spans="1:7" ht="24">
      <c r="A1" s="33" t="str">
        <f>JURAT!A9</f>
        <v>CELL NAME/NUMBER</v>
      </c>
      <c r="B1" s="256"/>
      <c r="C1" s="15"/>
      <c r="D1" s="15"/>
      <c r="E1" s="15"/>
      <c r="F1" s="39" t="s">
        <v>327</v>
      </c>
      <c r="G1" s="15"/>
    </row>
    <row r="2" spans="1:7" ht="17.25">
      <c r="A2" s="33" t="str">
        <f>+JURAT!H4</f>
        <v>0000</v>
      </c>
      <c r="B2" s="15"/>
      <c r="C2" s="15"/>
      <c r="D2" s="15"/>
      <c r="E2" s="15"/>
      <c r="F2" s="15"/>
      <c r="G2" s="15"/>
    </row>
    <row r="3" spans="1:7" ht="17.25">
      <c r="A3" s="253">
        <f>JURAT!A10</f>
        <v>45291</v>
      </c>
      <c r="B3" s="15"/>
      <c r="C3" s="15"/>
      <c r="D3" s="15"/>
      <c r="E3" s="15"/>
      <c r="F3" s="15"/>
      <c r="G3" s="15"/>
    </row>
    <row r="4" spans="1:7" ht="17.25">
      <c r="A4" s="253" t="str">
        <f>JURAT!A8</f>
        <v>CAPTIVE INSURANCE COMPANY</v>
      </c>
      <c r="B4" s="15"/>
      <c r="C4" s="15"/>
      <c r="D4" s="15"/>
      <c r="E4" s="15"/>
      <c r="F4" s="15"/>
      <c r="G4" s="15"/>
    </row>
    <row r="5" spans="1:7" ht="17.25">
      <c r="A5" s="33"/>
      <c r="B5" s="15"/>
      <c r="C5" s="15"/>
      <c r="D5" s="15"/>
      <c r="E5" s="15"/>
      <c r="F5" s="15"/>
      <c r="G5" s="15"/>
    </row>
    <row r="6" spans="1:7" ht="17.25">
      <c r="A6" s="37" t="s">
        <v>70</v>
      </c>
      <c r="B6" s="15"/>
      <c r="C6" s="15"/>
      <c r="D6" s="15"/>
      <c r="E6" s="15"/>
      <c r="F6" s="15"/>
      <c r="G6" s="15"/>
    </row>
    <row r="7" spans="1:7" ht="17.25">
      <c r="A7" s="44"/>
      <c r="B7" s="64" t="s">
        <v>26</v>
      </c>
      <c r="C7" s="64">
        <v>-2</v>
      </c>
      <c r="D7" s="64" t="s">
        <v>28</v>
      </c>
      <c r="E7" s="64" t="s">
        <v>29</v>
      </c>
      <c r="F7" s="65" t="s">
        <v>30</v>
      </c>
      <c r="G7" s="15"/>
    </row>
    <row r="8" spans="1:7" ht="17.25">
      <c r="A8" s="66"/>
      <c r="B8" s="51" t="s">
        <v>71</v>
      </c>
      <c r="C8" s="51" t="s">
        <v>71</v>
      </c>
      <c r="D8" s="51" t="s">
        <v>72</v>
      </c>
      <c r="E8" s="51" t="s">
        <v>33</v>
      </c>
      <c r="F8" s="52" t="s">
        <v>73</v>
      </c>
      <c r="G8" s="15"/>
    </row>
    <row r="9" spans="1:7" ht="17.25">
      <c r="A9" s="45"/>
      <c r="B9" s="51" t="s">
        <v>188</v>
      </c>
      <c r="C9" s="51" t="s">
        <v>188</v>
      </c>
      <c r="D9" s="51" t="s">
        <v>188</v>
      </c>
      <c r="E9" s="51" t="s">
        <v>76</v>
      </c>
      <c r="F9" s="52" t="s">
        <v>74</v>
      </c>
      <c r="G9" s="15"/>
    </row>
    <row r="10" spans="1:7" ht="17.25">
      <c r="A10" s="45" t="s">
        <v>75</v>
      </c>
      <c r="B10" s="51" t="s">
        <v>189</v>
      </c>
      <c r="C10" s="51" t="s">
        <v>190</v>
      </c>
      <c r="D10" s="51" t="s">
        <v>191</v>
      </c>
      <c r="E10" s="51" t="s">
        <v>191</v>
      </c>
      <c r="F10" s="52" t="s">
        <v>192</v>
      </c>
      <c r="G10" s="15"/>
    </row>
    <row r="11" spans="1:7" ht="17.25">
      <c r="A11" s="67"/>
      <c r="B11" s="68"/>
      <c r="C11" s="68"/>
      <c r="D11" s="68"/>
      <c r="E11" s="68"/>
      <c r="F11" s="69"/>
      <c r="G11" s="15"/>
    </row>
    <row r="12" spans="1:7" ht="17.25">
      <c r="A12" s="70" t="s">
        <v>165</v>
      </c>
      <c r="B12" s="57"/>
      <c r="C12" s="57"/>
      <c r="D12" s="57"/>
      <c r="E12" s="57"/>
      <c r="F12" s="71">
        <f>B12+C12+D12-E12</f>
        <v>0</v>
      </c>
      <c r="G12" s="15"/>
    </row>
    <row r="13" spans="1:7" ht="17.25">
      <c r="A13" s="70" t="s">
        <v>166</v>
      </c>
      <c r="B13" s="57"/>
      <c r="C13" s="57"/>
      <c r="D13" s="57"/>
      <c r="E13" s="57"/>
      <c r="F13" s="71">
        <f aca="true" t="shared" si="0" ref="F13:F51">B13+C13+D13-E13</f>
        <v>0</v>
      </c>
      <c r="G13" s="15"/>
    </row>
    <row r="14" spans="1:7" ht="17.25">
      <c r="A14" s="70" t="s">
        <v>251</v>
      </c>
      <c r="B14" s="57"/>
      <c r="C14" s="57"/>
      <c r="D14" s="57"/>
      <c r="E14" s="57"/>
      <c r="F14" s="71">
        <f t="shared" si="0"/>
        <v>0</v>
      </c>
      <c r="G14" s="15"/>
    </row>
    <row r="15" spans="1:7" ht="17.25">
      <c r="A15" s="70" t="s">
        <v>250</v>
      </c>
      <c r="B15" s="57"/>
      <c r="C15" s="57"/>
      <c r="D15" s="57"/>
      <c r="E15" s="57"/>
      <c r="F15" s="71">
        <f t="shared" si="0"/>
        <v>0</v>
      </c>
      <c r="G15" s="15"/>
    </row>
    <row r="16" spans="1:7" ht="17.25">
      <c r="A16" s="70" t="s">
        <v>167</v>
      </c>
      <c r="B16" s="57"/>
      <c r="C16" s="57"/>
      <c r="D16" s="57"/>
      <c r="E16" s="57"/>
      <c r="F16" s="71">
        <f t="shared" si="0"/>
        <v>0</v>
      </c>
      <c r="G16" s="15"/>
    </row>
    <row r="17" spans="1:7" ht="17.25">
      <c r="A17" s="70" t="s">
        <v>183</v>
      </c>
      <c r="B17" s="57"/>
      <c r="C17" s="57"/>
      <c r="D17" s="57"/>
      <c r="E17" s="57"/>
      <c r="F17" s="71">
        <f t="shared" si="0"/>
        <v>0</v>
      </c>
      <c r="G17" s="15"/>
    </row>
    <row r="18" spans="1:7" ht="17.25">
      <c r="A18" s="70" t="s">
        <v>168</v>
      </c>
      <c r="B18" s="57"/>
      <c r="C18" s="57"/>
      <c r="D18" s="57"/>
      <c r="E18" s="57"/>
      <c r="F18" s="71">
        <f t="shared" si="0"/>
        <v>0</v>
      </c>
      <c r="G18" s="15"/>
    </row>
    <row r="19" spans="1:7" ht="17.25">
      <c r="A19" s="70" t="s">
        <v>184</v>
      </c>
      <c r="B19" s="57"/>
      <c r="C19" s="57"/>
      <c r="D19" s="57"/>
      <c r="E19" s="57"/>
      <c r="F19" s="71">
        <f t="shared" si="0"/>
        <v>0</v>
      </c>
      <c r="G19" s="15"/>
    </row>
    <row r="20" spans="1:7" ht="17.25">
      <c r="A20" s="70" t="s">
        <v>169</v>
      </c>
      <c r="B20" s="57"/>
      <c r="C20" s="57"/>
      <c r="D20" s="57"/>
      <c r="E20" s="57"/>
      <c r="F20" s="71">
        <f t="shared" si="0"/>
        <v>0</v>
      </c>
      <c r="G20" s="15"/>
    </row>
    <row r="21" spans="1:7" ht="17.25">
      <c r="A21" s="70" t="s">
        <v>164</v>
      </c>
      <c r="B21" s="57"/>
      <c r="C21" s="57"/>
      <c r="D21" s="57"/>
      <c r="E21" s="57"/>
      <c r="F21" s="71">
        <f t="shared" si="0"/>
        <v>0</v>
      </c>
      <c r="G21" s="15"/>
    </row>
    <row r="22" spans="1:7" ht="17.25">
      <c r="A22" s="70" t="s">
        <v>170</v>
      </c>
      <c r="B22" s="57"/>
      <c r="C22" s="57"/>
      <c r="D22" s="57"/>
      <c r="E22" s="57"/>
      <c r="F22" s="71">
        <f t="shared" si="0"/>
        <v>0</v>
      </c>
      <c r="G22" s="15"/>
    </row>
    <row r="23" spans="1:7" ht="17.25">
      <c r="A23" s="70" t="s">
        <v>171</v>
      </c>
      <c r="B23" s="57"/>
      <c r="C23" s="57"/>
      <c r="D23" s="57"/>
      <c r="E23" s="57"/>
      <c r="F23" s="71">
        <f t="shared" si="0"/>
        <v>0</v>
      </c>
      <c r="G23" s="15"/>
    </row>
    <row r="24" spans="1:7" ht="17.25">
      <c r="A24" s="70" t="s">
        <v>172</v>
      </c>
      <c r="B24" s="57"/>
      <c r="C24" s="57"/>
      <c r="D24" s="57"/>
      <c r="E24" s="57"/>
      <c r="F24" s="71">
        <f t="shared" si="0"/>
        <v>0</v>
      </c>
      <c r="G24" s="15"/>
    </row>
    <row r="25" spans="1:7" ht="17.25">
      <c r="A25" s="70" t="s">
        <v>155</v>
      </c>
      <c r="B25" s="57"/>
      <c r="C25" s="57"/>
      <c r="D25" s="57"/>
      <c r="E25" s="57"/>
      <c r="F25" s="71">
        <f t="shared" si="0"/>
        <v>0</v>
      </c>
      <c r="G25" s="15"/>
    </row>
    <row r="26" spans="1:7" ht="17.25">
      <c r="A26" s="70" t="s">
        <v>173</v>
      </c>
      <c r="B26" s="57"/>
      <c r="C26" s="57"/>
      <c r="D26" s="57"/>
      <c r="E26" s="57"/>
      <c r="F26" s="71">
        <f t="shared" si="0"/>
        <v>0</v>
      </c>
      <c r="G26" s="15"/>
    </row>
    <row r="27" spans="1:7" ht="17.25">
      <c r="A27" s="70" t="s">
        <v>180</v>
      </c>
      <c r="B27" s="57"/>
      <c r="C27" s="57"/>
      <c r="D27" s="57"/>
      <c r="E27" s="57"/>
      <c r="F27" s="71">
        <f t="shared" si="0"/>
        <v>0</v>
      </c>
      <c r="G27" s="15"/>
    </row>
    <row r="28" spans="1:7" ht="17.25">
      <c r="A28" s="70" t="s">
        <v>174</v>
      </c>
      <c r="B28" s="57"/>
      <c r="C28" s="57"/>
      <c r="D28" s="57"/>
      <c r="E28" s="57"/>
      <c r="F28" s="71">
        <f t="shared" si="0"/>
        <v>0</v>
      </c>
      <c r="G28" s="15"/>
    </row>
    <row r="29" spans="1:7" ht="17.25">
      <c r="A29" s="70" t="s">
        <v>175</v>
      </c>
      <c r="B29" s="57"/>
      <c r="C29" s="57"/>
      <c r="D29" s="57"/>
      <c r="E29" s="57"/>
      <c r="F29" s="71">
        <f t="shared" si="0"/>
        <v>0</v>
      </c>
      <c r="G29" s="15"/>
    </row>
    <row r="30" spans="1:7" ht="17.25">
      <c r="A30" s="70" t="s">
        <v>156</v>
      </c>
      <c r="B30" s="57"/>
      <c r="C30" s="57"/>
      <c r="D30" s="57"/>
      <c r="E30" s="57"/>
      <c r="F30" s="71">
        <f t="shared" si="0"/>
        <v>0</v>
      </c>
      <c r="G30" s="15"/>
    </row>
    <row r="31" spans="1:7" ht="17.25">
      <c r="A31" s="70" t="s">
        <v>157</v>
      </c>
      <c r="B31" s="57"/>
      <c r="C31" s="57"/>
      <c r="D31" s="57"/>
      <c r="E31" s="57"/>
      <c r="F31" s="71">
        <f t="shared" si="0"/>
        <v>0</v>
      </c>
      <c r="G31" s="15"/>
    </row>
    <row r="32" spans="1:7" ht="17.25">
      <c r="A32" s="70" t="s">
        <v>176</v>
      </c>
      <c r="B32" s="57"/>
      <c r="C32" s="57"/>
      <c r="D32" s="57"/>
      <c r="E32" s="57"/>
      <c r="F32" s="71">
        <f t="shared" si="0"/>
        <v>0</v>
      </c>
      <c r="G32" s="15"/>
    </row>
    <row r="33" spans="1:7" ht="17.25">
      <c r="A33" s="70" t="s">
        <v>177</v>
      </c>
      <c r="B33" s="57"/>
      <c r="C33" s="57"/>
      <c r="D33" s="57"/>
      <c r="E33" s="57"/>
      <c r="F33" s="71">
        <f t="shared" si="0"/>
        <v>0</v>
      </c>
      <c r="G33" s="15"/>
    </row>
    <row r="34" spans="1:7" ht="17.25">
      <c r="A34" s="70" t="s">
        <v>158</v>
      </c>
      <c r="B34" s="57"/>
      <c r="C34" s="57"/>
      <c r="D34" s="57"/>
      <c r="E34" s="57"/>
      <c r="F34" s="71">
        <f t="shared" si="0"/>
        <v>0</v>
      </c>
      <c r="G34" s="15"/>
    </row>
    <row r="35" spans="1:7" ht="17.25">
      <c r="A35" s="70" t="s">
        <v>163</v>
      </c>
      <c r="B35" s="57"/>
      <c r="C35" s="57"/>
      <c r="D35" s="57"/>
      <c r="E35" s="57"/>
      <c r="F35" s="71">
        <f t="shared" si="0"/>
        <v>0</v>
      </c>
      <c r="G35" s="15"/>
    </row>
    <row r="36" spans="1:7" ht="17.25">
      <c r="A36" s="70" t="s">
        <v>181</v>
      </c>
      <c r="B36" s="57"/>
      <c r="C36" s="57"/>
      <c r="D36" s="57"/>
      <c r="E36" s="57"/>
      <c r="F36" s="71">
        <f t="shared" si="0"/>
        <v>0</v>
      </c>
      <c r="G36" s="15"/>
    </row>
    <row r="37" spans="1:7" ht="17.25">
      <c r="A37" s="70" t="s">
        <v>178</v>
      </c>
      <c r="B37" s="57"/>
      <c r="C37" s="57"/>
      <c r="D37" s="57"/>
      <c r="E37" s="57"/>
      <c r="F37" s="71">
        <f t="shared" si="0"/>
        <v>0</v>
      </c>
      <c r="G37" s="15"/>
    </row>
    <row r="38" spans="1:7" ht="17.25">
      <c r="A38" s="70" t="s">
        <v>159</v>
      </c>
      <c r="B38" s="57"/>
      <c r="C38" s="57"/>
      <c r="D38" s="57"/>
      <c r="E38" s="57"/>
      <c r="F38" s="71">
        <f t="shared" si="0"/>
        <v>0</v>
      </c>
      <c r="G38" s="15"/>
    </row>
    <row r="39" spans="1:7" ht="17.25">
      <c r="A39" s="70" t="s">
        <v>247</v>
      </c>
      <c r="B39" s="57"/>
      <c r="C39" s="57"/>
      <c r="D39" s="57"/>
      <c r="E39" s="57"/>
      <c r="F39" s="71">
        <f t="shared" si="0"/>
        <v>0</v>
      </c>
      <c r="G39" s="15"/>
    </row>
    <row r="40" spans="1:7" ht="17.25">
      <c r="A40" s="70" t="s">
        <v>252</v>
      </c>
      <c r="B40" s="57"/>
      <c r="C40" s="57"/>
      <c r="D40" s="57"/>
      <c r="E40" s="57"/>
      <c r="F40" s="71">
        <f t="shared" si="0"/>
        <v>0</v>
      </c>
      <c r="G40" s="15"/>
    </row>
    <row r="41" spans="1:7" ht="17.25">
      <c r="A41" s="70" t="s">
        <v>160</v>
      </c>
      <c r="B41" s="57"/>
      <c r="C41" s="57"/>
      <c r="D41" s="57"/>
      <c r="E41" s="57"/>
      <c r="F41" s="71">
        <f t="shared" si="0"/>
        <v>0</v>
      </c>
      <c r="G41" s="15"/>
    </row>
    <row r="42" spans="1:7" ht="17.25">
      <c r="A42" s="70" t="s">
        <v>161</v>
      </c>
      <c r="B42" s="57"/>
      <c r="C42" s="57"/>
      <c r="D42" s="57"/>
      <c r="E42" s="57"/>
      <c r="F42" s="71">
        <f t="shared" si="0"/>
        <v>0</v>
      </c>
      <c r="G42" s="15"/>
    </row>
    <row r="43" spans="1:7" ht="17.25">
      <c r="A43" s="70" t="s">
        <v>253</v>
      </c>
      <c r="B43" s="57"/>
      <c r="C43" s="57"/>
      <c r="D43" s="57"/>
      <c r="E43" s="57"/>
      <c r="F43" s="71">
        <f t="shared" si="0"/>
        <v>0</v>
      </c>
      <c r="G43" s="15"/>
    </row>
    <row r="44" spans="1:7" ht="17.25">
      <c r="A44" s="70" t="s">
        <v>255</v>
      </c>
      <c r="B44" s="57"/>
      <c r="C44" s="57"/>
      <c r="D44" s="57"/>
      <c r="E44" s="57"/>
      <c r="F44" s="71">
        <f t="shared" si="0"/>
        <v>0</v>
      </c>
      <c r="G44" s="15"/>
    </row>
    <row r="45" spans="1:7" ht="17.25">
      <c r="A45" s="70" t="s">
        <v>254</v>
      </c>
      <c r="B45" s="57"/>
      <c r="C45" s="57"/>
      <c r="D45" s="57"/>
      <c r="E45" s="57"/>
      <c r="F45" s="71">
        <f t="shared" si="0"/>
        <v>0</v>
      </c>
      <c r="G45" s="15"/>
    </row>
    <row r="46" spans="1:7" ht="17.25">
      <c r="A46" s="70" t="s">
        <v>179</v>
      </c>
      <c r="B46" s="57"/>
      <c r="C46" s="57"/>
      <c r="D46" s="57"/>
      <c r="E46" s="57"/>
      <c r="F46" s="71">
        <f t="shared" si="0"/>
        <v>0</v>
      </c>
      <c r="G46" s="15"/>
    </row>
    <row r="47" spans="1:7" ht="17.25">
      <c r="A47" s="70" t="s">
        <v>182</v>
      </c>
      <c r="B47" s="57"/>
      <c r="C47" s="57"/>
      <c r="D47" s="57"/>
      <c r="E47" s="57"/>
      <c r="F47" s="71">
        <f t="shared" si="0"/>
        <v>0</v>
      </c>
      <c r="G47" s="15"/>
    </row>
    <row r="48" spans="1:7" ht="17.25">
      <c r="A48" s="70"/>
      <c r="B48" s="57"/>
      <c r="C48" s="57"/>
      <c r="D48" s="57"/>
      <c r="E48" s="57"/>
      <c r="F48" s="71">
        <f t="shared" si="0"/>
        <v>0</v>
      </c>
      <c r="G48" s="15"/>
    </row>
    <row r="49" spans="1:7" ht="17.25">
      <c r="A49" s="45" t="s">
        <v>197</v>
      </c>
      <c r="B49" s="57"/>
      <c r="C49" s="57"/>
      <c r="D49" s="57"/>
      <c r="E49" s="57"/>
      <c r="F49" s="71">
        <f t="shared" si="0"/>
        <v>0</v>
      </c>
      <c r="G49" s="15"/>
    </row>
    <row r="50" spans="1:7" ht="17.25">
      <c r="A50" s="45"/>
      <c r="B50" s="57"/>
      <c r="C50" s="57"/>
      <c r="D50" s="57"/>
      <c r="E50" s="57"/>
      <c r="F50" s="71">
        <f t="shared" si="0"/>
        <v>0</v>
      </c>
      <c r="G50" s="15"/>
    </row>
    <row r="51" spans="1:7" ht="17.25">
      <c r="A51" s="45" t="s">
        <v>243</v>
      </c>
      <c r="B51" s="57"/>
      <c r="C51" s="57"/>
      <c r="D51" s="57"/>
      <c r="E51" s="57"/>
      <c r="F51" s="71">
        <f t="shared" si="0"/>
        <v>0</v>
      </c>
      <c r="G51" s="15"/>
    </row>
    <row r="52" spans="1:7" ht="17.25">
      <c r="A52" s="45"/>
      <c r="B52" s="57"/>
      <c r="C52" s="57"/>
      <c r="D52" s="57"/>
      <c r="E52" s="57"/>
      <c r="F52" s="71"/>
      <c r="G52" s="15"/>
    </row>
    <row r="53" spans="1:7" ht="17.25">
      <c r="A53" s="45"/>
      <c r="B53" s="59"/>
      <c r="C53" s="59"/>
      <c r="D53" s="59"/>
      <c r="E53" s="59"/>
      <c r="F53" s="60"/>
      <c r="G53" s="15"/>
    </row>
    <row r="54" spans="1:7" ht="18" thickBot="1">
      <c r="A54" s="45" t="s">
        <v>289</v>
      </c>
      <c r="B54" s="61">
        <f>SUM(B12:B53)</f>
        <v>0</v>
      </c>
      <c r="C54" s="61">
        <f>SUM(C12:C53)</f>
        <v>0</v>
      </c>
      <c r="D54" s="61">
        <f>SUM(D12:D53)</f>
        <v>0</v>
      </c>
      <c r="E54" s="61">
        <f>SUM(E12:E53)</f>
        <v>0</v>
      </c>
      <c r="F54" s="62">
        <f>B54+C54+D54-E54</f>
        <v>0</v>
      </c>
      <c r="G54" s="15"/>
    </row>
    <row r="55" spans="1:7" ht="18" thickTop="1">
      <c r="A55" s="14"/>
      <c r="B55" s="72" t="s">
        <v>225</v>
      </c>
      <c r="C55" s="72"/>
      <c r="D55" s="72"/>
      <c r="E55" s="63" t="s">
        <v>271</v>
      </c>
      <c r="F55" s="63" t="s">
        <v>77</v>
      </c>
      <c r="G55" s="15"/>
    </row>
    <row r="56" spans="1:7" ht="17.25">
      <c r="A56" s="15"/>
      <c r="B56" s="15"/>
      <c r="C56" s="15"/>
      <c r="D56" s="15"/>
      <c r="E56" s="15"/>
      <c r="F56" s="15"/>
      <c r="G56" s="15"/>
    </row>
    <row r="57" spans="1:7" ht="17.25">
      <c r="A57" s="15"/>
      <c r="B57" s="15"/>
      <c r="C57" s="15"/>
      <c r="D57" s="15"/>
      <c r="E57" s="15"/>
      <c r="F57" s="15"/>
      <c r="G57" s="39" t="s">
        <v>56</v>
      </c>
    </row>
  </sheetData>
  <sheetProtection password="DCEC" sheet="1" formatColumns="0" formatRows="0"/>
  <printOptions/>
  <pageMargins left="0.7" right="0.7" top="0.25" bottom="0.25" header="0.3" footer="0.3"/>
  <pageSetup fitToHeight="1" fitToWidth="1" horizontalDpi="600" verticalDpi="600" orientation="landscape" paperSize="5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BISHCA.Captives@state.vt.us</dc:creator>
  <cp:keywords/>
  <dc:description/>
  <cp:lastModifiedBy>Aitchison, Becky</cp:lastModifiedBy>
  <cp:lastPrinted>2023-12-04T16:57:46Z</cp:lastPrinted>
  <dcterms:created xsi:type="dcterms:W3CDTF">2011-12-12T21:18:26Z</dcterms:created>
  <dcterms:modified xsi:type="dcterms:W3CDTF">2024-03-06T14:12:29Z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isplay_urn:schemas-microsoft-com:office:office#Editor">
    <vt:lpwstr>Aitchison, Becky</vt:lpwstr>
  </property>
  <property fmtid="{D5CDD505-2E9C-101B-9397-08002B2CF9AE}" pid="3" name="Order">
    <vt:lpwstr>100.000000000000</vt:lpwstr>
  </property>
  <property fmtid="{D5CDD505-2E9C-101B-9397-08002B2CF9AE}" pid="4" name="display_urn:schemas-microsoft-com:office:office#Author">
    <vt:lpwstr>BISHCA.Captives@state.vt.us</vt:lpwstr>
  </property>
  <property fmtid="{D5CDD505-2E9C-101B-9397-08002B2CF9AE}" pid="5" name="_ip_UnifiedCompliancePolicyUIAction">
    <vt:lpwstr/>
  </property>
  <property fmtid="{D5CDD505-2E9C-101B-9397-08002B2CF9AE}" pid="6" name="_ip_UnifiedCompliancePolicyProperties">
    <vt:lpwstr/>
  </property>
  <property fmtid="{D5CDD505-2E9C-101B-9397-08002B2CF9AE}" pid="7" name="CaptivesType">
    <vt:lpwstr/>
  </property>
  <property fmtid="{D5CDD505-2E9C-101B-9397-08002B2CF9AE}" pid="8" name="ContentTypeId">
    <vt:lpwstr>0x010100EE241D0F1AC9DA4B8935E6506A2C591D</vt:lpwstr>
  </property>
</Properties>
</file>